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355" activeTab="1"/>
  </bookViews>
  <sheets>
    <sheet name="zał_1_WPF" sheetId="1" r:id="rId1"/>
    <sheet name="zał_2_Przedsięwzięcia" sheetId="2" r:id="rId2"/>
  </sheets>
  <definedNames>
    <definedName name="_xlnm.Print_Area" localSheetId="0">'zał_1_WPF'!$A$1:$K$88</definedName>
  </definedNames>
  <calcPr fullCalcOnLoad="1"/>
</workbook>
</file>

<file path=xl/sharedStrings.xml><?xml version="1.0" encoding="utf-8"?>
<sst xmlns="http://schemas.openxmlformats.org/spreadsheetml/2006/main" count="527" uniqueCount="203">
  <si>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</si>
  <si>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</si>
  <si>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</si>
  <si>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</si>
  <si>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</si>
  <si>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</si>
  <si>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</si>
  <si>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</si>
  <si>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</si>
  <si>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</si>
  <si>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</si>
  <si>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</si>
  <si>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</si>
  <si>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</si>
  <si>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</si>
  <si>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</si>
  <si>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</si>
  <si>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</si>
  <si>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</si>
  <si>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</si>
  <si>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</si>
  <si>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</si>
  <si>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</si>
  <si>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</si>
  <si>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</si>
  <si>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</si>
  <si>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</si>
  <si>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</si>
  <si>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</si>
  <si>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</si>
  <si>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</si>
  <si>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</si>
  <si>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</si>
  <si>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</si>
  <si>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</si>
  <si>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</si>
  <si>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</si>
  <si>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</si>
  <si>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</si>
  <si>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</si>
  <si>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</si>
  <si>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</si>
  <si>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</si>
  <si>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</si>
  <si>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</si>
  <si>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</si>
  <si>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</si>
  <si>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</si>
  <si>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</si>
  <si>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</si>
  <si>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</si>
  <si>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</si>
  <si>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</si>
  <si>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</si>
  <si>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</si>
  <si>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</si>
  <si>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</si>
  <si>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</si>
  <si>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</si>
  <si>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</si>
  <si>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</si>
  <si>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</si>
  <si>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</si>
  <si>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</si>
  <si>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</si>
  <si>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</si>
  <si>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</si>
  <si>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</si>
  <si>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</si>
  <si>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</si>
  <si>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</si>
  <si>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</si>
  <si>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</si>
  <si>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</si>
  <si>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</si>
  <si>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</si>
  <si>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</si>
  <si>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</si>
  <si>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</si>
  <si>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</si>
  <si>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</si>
  <si>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</si>
  <si>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</si>
  <si>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</si>
  <si>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</si>
  <si>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</si>
  <si>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</si>
  <si>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</si>
  <si>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</si>
  <si>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</si>
  <si>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</si>
  <si>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</si>
  <si>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</si>
  <si>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</si>
  <si>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</si>
  <si>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</si>
  <si>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</si>
  <si>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</si>
  <si>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</si>
  <si>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</si>
  <si>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</si>
  <si>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</si>
  <si>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</si>
  <si>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</si>
  <si>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</si>
  <si>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</si>
  <si>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</si>
  <si>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</si>
  <si>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</si>
  <si>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</si>
  <si>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</si>
  <si>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</si>
  <si>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</si>
  <si>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</si>
  <si>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</si>
  <si>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</si>
  <si>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</si>
  <si>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</si>
  <si>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</si>
  <si>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</si>
  <si>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</si>
  <si>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</si>
  <si>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</si>
  <si>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</si>
  <si>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</si>
  <si>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</si>
  <si>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</si>
  <si>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</si>
  <si>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</si>
  <si>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</si>
  <si>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</si>
  <si>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</si>
  <si>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</si>
  <si>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</si>
  <si>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</si>
  <si>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</si>
  <si>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</si>
  <si>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</si>
  <si>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</si>
  <si>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</si>
  <si>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</si>
  <si>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Regionalny Program Operacyjny (RPO)</t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</si>
  <si>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</si>
  <si>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</si>
  <si>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</si>
  <si>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</si>
  <si>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</si>
  <si>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</si>
  <si>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</si>
  <si>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</si>
  <si>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</si>
  <si>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</si>
  <si>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</si>
  <si>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</si>
  <si>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</si>
  <si>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2016 rok</t>
  </si>
  <si>
    <t>4)</t>
  </si>
  <si>
    <t>5)</t>
  </si>
  <si>
    <t>8)</t>
  </si>
  <si>
    <t>10)</t>
  </si>
  <si>
    <t>11)</t>
  </si>
  <si>
    <t>13)</t>
  </si>
  <si>
    <t>Koncepcja sieci wodno-kanalizacyjnej i kanałów teletechnicznych dla terenów nie objetych dotychczasowym opracowaniem</t>
  </si>
  <si>
    <t>Budowa chodnika przy drodze wojewódzkiej nr 244 wraz z poszerzeniem jezdni ulica Koronowska w Maksymilianowie</t>
  </si>
  <si>
    <t>Budowa ul Matejki w Niemczu I etap</t>
  </si>
  <si>
    <t>Przebudowa ul. Głównej w Maksymilianowie</t>
  </si>
  <si>
    <t>Wykup gruntów</t>
  </si>
  <si>
    <t>Rozbudowa szkoły podstawowej w Niemczu</t>
  </si>
  <si>
    <t>Rozbudowa budynku administracyjnego GZK w Żołędowie</t>
  </si>
  <si>
    <t>15)</t>
  </si>
  <si>
    <t>16)</t>
  </si>
  <si>
    <t>Budowa gimnazjum z basenem w Osielsku wraz z dojazdem do ul. Tuberozy</t>
  </si>
  <si>
    <t>Modernizacja kolektora ściekowego w Osielsku wzdłuż Szosy Gdańskiej</t>
  </si>
  <si>
    <t>Budowa ul. Słowackiego w Niemczu II etap</t>
  </si>
  <si>
    <t>Budowa drogi wraz z kanalizacją od ul. Zdroje w Bożenkowie do ul. Palmowej w Bydgoszczy</t>
  </si>
  <si>
    <t>Budowa dróg zbiorczych wspomagających wzdłuż planowanej drogi ekspresowej S5 w Osielsku tzn. Al.. Jana Pawła II wraz z ulicami przyległymi ( w tym Orla)</t>
  </si>
  <si>
    <t>Budowa sieci wodno kanalizacyjnej w ul. Tuberozy i przyległych w miejscowości Osielsko</t>
  </si>
  <si>
    <t>Budowa sieci wodno kanalizacyjnej w ul. Dworcowej i Kościelnej w Maksymilianowie</t>
  </si>
  <si>
    <t>Budowa sieci wodociagowej i kanalizacyjnej w miejscowości Bożenkowo</t>
  </si>
  <si>
    <t>Przebudowa ogrzewania w budynku mieszkalnym w Osielsku ul. Zatokowa</t>
  </si>
  <si>
    <t>17)</t>
  </si>
  <si>
    <t>19)</t>
  </si>
  <si>
    <t>20)</t>
  </si>
  <si>
    <t>21)</t>
  </si>
  <si>
    <t>Przebudowa stadionu gminnego w Żołędowie</t>
  </si>
  <si>
    <t>WIELOLETNIA PROGNOZA FINANSOWA GMINY OSIELSKO</t>
  </si>
  <si>
    <t>Budowa stacji uzdatniania wody w Bożenkowie wraz z siecią wodociągową w ul. Deszczowej</t>
  </si>
  <si>
    <t>PRZEDSIĘWZIĘCIA REALIZOWANE W LATACH 2011 - 2016</t>
  </si>
  <si>
    <t>Budowa sieci wodno kanalizacyjnej w Osielsku i w rejonie ul Poprzecznej oraz w Maksymilianowie ul Letnia, krótkie odcinki sieci, przyłacza</t>
  </si>
  <si>
    <t>12)</t>
  </si>
  <si>
    <t>18)</t>
  </si>
  <si>
    <t>6)</t>
  </si>
  <si>
    <t>7)</t>
  </si>
  <si>
    <t>9)</t>
  </si>
  <si>
    <t>wieloletnie programy, projekty lub zadania związane z umowami partnerstwa publiczno-prywatnego</t>
  </si>
  <si>
    <t>wieloletnie pozostałe programy, projekty lub zadania  - razem ,z tego:</t>
  </si>
  <si>
    <t>Budowa sieci wodno kanalizacyjnej w Osielsku w rejonie ul Grzybowa, Marsowa, Ametystowa, Rubinowa,Opalowa, Agatowa, Kąty - I etap</t>
  </si>
  <si>
    <t>14)</t>
  </si>
  <si>
    <t>22)</t>
  </si>
  <si>
    <t>Rozbudowa budynku Urzędu Gminy Osielsko</t>
  </si>
  <si>
    <t>Budowa kompleksu sportowego przy ul. Czesława Miłosza w Niemczu, koncepcja zaplecza socjalnego</t>
  </si>
  <si>
    <t>załącznik nr 1 do uchwały Rady Gminy Osielsko Nr I/6/2011 z dnia 17 lutego 2011 r. w sprawie wieloletniej prognozy finansowej Gminy Osielskona lata 2011- 2016</t>
  </si>
  <si>
    <t>załącznik nr 2 do uchwały Rady Gminy Osielsko Nr I/6/2011 z dnia 17 lutego 2011 r. w sprawie wieloletniej prognozy finansowej Gminy Osielsko na lata 2011 - 2016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</si>
</sst>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0"/>
      <color indexed="48"/>
      <name val="Czcionka tekstu podstawowego"/>
      <family val="0"/>
    </font>
    <font>
      <b/>
      <sz val="9"/>
      <color indexed="4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 quotePrefix="1">
      <alignment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10" fontId="1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right" vertical="center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textRotation="90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right"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3" fontId="11" fillId="33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Border="1" applyAlignment="1" applyProtection="1">
      <alignment horizontal="center" vertical="center" wrapText="1"/>
      <protection locked="0"/>
    </xf>
    <xf numFmtId="3" fontId="9" fillId="0" borderId="12" xfId="0" applyNumberFormat="1" applyFont="1" applyBorder="1" applyAlignment="1" applyProtection="1">
      <alignment horizontal="center" vertical="center" wrapText="1"/>
      <protection/>
    </xf>
    <xf numFmtId="3" fontId="21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4" borderId="12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3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/>
    </xf>
    <xf numFmtId="3" fontId="14" fillId="0" borderId="12" xfId="0" applyNumberFormat="1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11" xfId="0" applyNumberFormat="1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center" vertical="center" wrapText="1"/>
      <protection/>
    </xf>
    <xf numFmtId="2" fontId="11" fillId="33" borderId="10" xfId="0" applyNumberFormat="1" applyFont="1" applyFill="1" applyBorder="1" applyAlignment="1" applyProtection="1">
      <alignment vertical="center" wrapText="1"/>
      <protection/>
    </xf>
    <xf numFmtId="10" fontId="9" fillId="0" borderId="10" xfId="0" applyNumberFormat="1" applyFont="1" applyBorder="1" applyAlignment="1" applyProtection="1">
      <alignment horizontal="center" vertical="center" wrapText="1"/>
      <protection/>
    </xf>
    <xf numFmtId="10" fontId="9" fillId="0" borderId="12" xfId="0" applyNumberFormat="1" applyFont="1" applyBorder="1" applyAlignment="1" applyProtection="1">
      <alignment horizontal="center" vertical="center" wrapText="1"/>
      <protection/>
    </xf>
    <xf numFmtId="10" fontId="9" fillId="0" borderId="16" xfId="0" applyNumberFormat="1" applyFont="1" applyBorder="1" applyAlignment="1" applyProtection="1">
      <alignment horizontal="center" vertical="center" wrapText="1"/>
      <protection/>
    </xf>
    <xf numFmtId="3" fontId="9" fillId="34" borderId="12" xfId="0" applyNumberFormat="1" applyFont="1" applyFill="1" applyBorder="1" applyAlignment="1" applyProtection="1">
      <alignment horizontal="center" vertical="center" wrapText="1"/>
      <protection/>
    </xf>
    <xf numFmtId="10" fontId="10" fillId="0" borderId="0" xfId="0" applyNumberFormat="1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9" fontId="22" fillId="0" borderId="0" xfId="0" applyNumberFormat="1" applyFont="1" applyFill="1" applyAlignment="1" applyProtection="1">
      <alignment vertical="center" wrapText="1"/>
      <protection/>
    </xf>
    <xf numFmtId="10" fontId="10" fillId="0" borderId="10" xfId="0" applyNumberFormat="1" applyFont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vertical="center" wrapText="1"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quotePrefix="1">
      <alignment vertical="center" wrapText="1"/>
    </xf>
    <xf numFmtId="0" fontId="11" fillId="0" borderId="10" xfId="0" applyFont="1" applyBorder="1" applyAlignment="1" applyProtection="1">
      <alignment horizontal="left" vertical="top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textRotation="90" wrapText="1"/>
      <protection/>
    </xf>
    <xf numFmtId="0" fontId="9" fillId="34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vertical="center" wrapText="1"/>
      <protection/>
    </xf>
    <xf numFmtId="0" fontId="11" fillId="33" borderId="17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8" fillId="0" borderId="10" xfId="0" applyFont="1" applyBorder="1" applyAlignment="1" quotePrefix="1">
      <alignment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 quotePrefix="1">
      <alignment vertical="center" wrapText="1"/>
    </xf>
    <xf numFmtId="0" fontId="18" fillId="0" borderId="16" xfId="0" applyFont="1" applyBorder="1" applyAlignment="1" quotePrefix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60" zoomScalePageLayoutView="0" workbookViewId="0" topLeftCell="A1">
      <selection activeCell="H22" sqref="H22"/>
    </sheetView>
  </sheetViews>
  <sheetFormatPr defaultColWidth="8.796875" defaultRowHeight="21.75" customHeight="1"/>
  <cols>
    <col min="1" max="1" width="5.8984375" style="11" customWidth="1"/>
    <col min="2" max="2" width="44.3984375" style="10" customWidth="1"/>
    <col min="3" max="10" width="11.69921875" style="11" customWidth="1"/>
    <col min="11" max="11" width="13.09765625" style="10" customWidth="1"/>
    <col min="12" max="21" width="11.69921875" style="10" customWidth="1"/>
    <col min="22" max="16384" width="9" style="10" customWidth="1"/>
  </cols>
  <sheetData>
    <row r="1" spans="2:11" ht="21.75" customHeight="1">
      <c r="B1" s="139" t="s">
        <v>201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0" ht="30" customHeight="1">
      <c r="A2" s="138" t="s">
        <v>185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1.75" customHeight="1">
      <c r="A3" s="138" t="s">
        <v>75</v>
      </c>
      <c r="B3" s="138"/>
      <c r="C3" s="138"/>
      <c r="D3" s="138"/>
      <c r="E3" s="138"/>
      <c r="F3" s="138"/>
      <c r="G3" s="138"/>
      <c r="H3" s="138"/>
      <c r="I3" s="138"/>
      <c r="J3" s="138"/>
    </row>
    <row r="4" ht="21.75" customHeight="1">
      <c r="A4" s="95"/>
    </row>
    <row r="5" spans="1:11" s="11" customFormat="1" ht="24.75" customHeight="1">
      <c r="A5" s="134" t="s">
        <v>0</v>
      </c>
      <c r="B5" s="134" t="s">
        <v>1</v>
      </c>
      <c r="C5" s="134" t="s">
        <v>12</v>
      </c>
      <c r="D5" s="134"/>
      <c r="E5" s="134" t="s">
        <v>15</v>
      </c>
      <c r="F5" s="134" t="s">
        <v>16</v>
      </c>
      <c r="G5" s="127" t="s">
        <v>17</v>
      </c>
      <c r="H5" s="128"/>
      <c r="I5" s="128"/>
      <c r="J5" s="128"/>
      <c r="K5" s="129"/>
    </row>
    <row r="6" spans="1:11" s="11" customFormat="1" ht="30" customHeight="1">
      <c r="A6" s="134"/>
      <c r="B6" s="134"/>
      <c r="C6" s="12" t="s">
        <v>13</v>
      </c>
      <c r="D6" s="12" t="s">
        <v>14</v>
      </c>
      <c r="E6" s="134"/>
      <c r="F6" s="134"/>
      <c r="G6" s="66" t="s">
        <v>18</v>
      </c>
      <c r="H6" s="66" t="s">
        <v>19</v>
      </c>
      <c r="I6" s="66" t="s">
        <v>20</v>
      </c>
      <c r="J6" s="84" t="s">
        <v>21</v>
      </c>
      <c r="K6" s="30" t="s">
        <v>155</v>
      </c>
    </row>
    <row r="7" spans="1:11" s="1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67">
        <v>10</v>
      </c>
      <c r="K7" s="85">
        <v>11</v>
      </c>
    </row>
    <row r="8" spans="1:11" s="16" customFormat="1" ht="26.25" customHeight="1">
      <c r="A8" s="13" t="s">
        <v>2</v>
      </c>
      <c r="B8" s="14" t="s">
        <v>45</v>
      </c>
      <c r="C8" s="15">
        <f>C9+C10</f>
        <v>35908352</v>
      </c>
      <c r="D8" s="15">
        <f>D9+D10</f>
        <v>38169023</v>
      </c>
      <c r="E8" s="15">
        <f aca="true" t="shared" si="0" ref="E8:K8">E9+E10</f>
        <v>43340959.85</v>
      </c>
      <c r="F8" s="15">
        <f t="shared" si="0"/>
        <v>46201337</v>
      </c>
      <c r="G8" s="15">
        <f t="shared" si="0"/>
        <v>47179000</v>
      </c>
      <c r="H8" s="15">
        <f t="shared" si="0"/>
        <v>48430000</v>
      </c>
      <c r="I8" s="15">
        <f t="shared" si="0"/>
        <v>50098000</v>
      </c>
      <c r="J8" s="68">
        <f t="shared" si="0"/>
        <v>51380000</v>
      </c>
      <c r="K8" s="15">
        <f t="shared" si="0"/>
        <v>52717000</v>
      </c>
    </row>
    <row r="9" spans="1:11" s="20" customFormat="1" ht="21.75" customHeight="1">
      <c r="A9" s="17" t="s">
        <v>39</v>
      </c>
      <c r="B9" s="18" t="s">
        <v>3</v>
      </c>
      <c r="C9" s="1">
        <v>33598550</v>
      </c>
      <c r="D9" s="1">
        <v>35029473</v>
      </c>
      <c r="E9" s="1">
        <v>37018892.85</v>
      </c>
      <c r="F9" s="1">
        <v>40350737</v>
      </c>
      <c r="G9" s="1">
        <v>41479000</v>
      </c>
      <c r="H9" s="1">
        <v>43060000</v>
      </c>
      <c r="I9" s="1">
        <v>44728000</v>
      </c>
      <c r="J9" s="69">
        <v>46010000</v>
      </c>
      <c r="K9" s="19">
        <v>47347000</v>
      </c>
    </row>
    <row r="10" spans="1:11" s="20" customFormat="1" ht="21.75" customHeight="1">
      <c r="A10" s="17" t="s">
        <v>40</v>
      </c>
      <c r="B10" s="18" t="s">
        <v>22</v>
      </c>
      <c r="C10" s="1">
        <v>2309802</v>
      </c>
      <c r="D10" s="1">
        <v>3139550</v>
      </c>
      <c r="E10" s="1">
        <v>6322067</v>
      </c>
      <c r="F10" s="1">
        <v>5850600</v>
      </c>
      <c r="G10" s="1">
        <v>5700000</v>
      </c>
      <c r="H10" s="1">
        <v>5370000</v>
      </c>
      <c r="I10" s="1">
        <v>5370000</v>
      </c>
      <c r="J10" s="69">
        <v>5370000</v>
      </c>
      <c r="K10" s="19">
        <v>5370000</v>
      </c>
    </row>
    <row r="11" spans="1:11" s="29" customFormat="1" ht="21.75" customHeight="1">
      <c r="A11" s="27" t="s">
        <v>41</v>
      </c>
      <c r="B11" s="45" t="s">
        <v>23</v>
      </c>
      <c r="C11" s="4">
        <v>1741360</v>
      </c>
      <c r="D11" s="4">
        <v>1419906.28</v>
      </c>
      <c r="E11" s="4">
        <v>3450000</v>
      </c>
      <c r="F11" s="4">
        <v>3700000</v>
      </c>
      <c r="G11" s="4">
        <v>2500000</v>
      </c>
      <c r="H11" s="4">
        <v>2500000</v>
      </c>
      <c r="I11" s="4">
        <v>2500000</v>
      </c>
      <c r="J11" s="70">
        <v>2500000</v>
      </c>
      <c r="K11" s="28">
        <v>2500000</v>
      </c>
    </row>
    <row r="12" spans="1:11" s="16" customFormat="1" ht="34.5" customHeight="1">
      <c r="A12" s="13" t="s">
        <v>4</v>
      </c>
      <c r="B12" s="14" t="s">
        <v>46</v>
      </c>
      <c r="C12" s="15">
        <f>C13+C14+C20</f>
        <v>20493767.88</v>
      </c>
      <c r="D12" s="15">
        <f aca="true" t="shared" si="1" ref="D12:J12">D13+D14+D20</f>
        <v>23152993.75</v>
      </c>
      <c r="E12" s="15">
        <f>E13+E14+E20</f>
        <v>27455650.79</v>
      </c>
      <c r="F12" s="15">
        <f t="shared" si="1"/>
        <v>32608546</v>
      </c>
      <c r="G12" s="15">
        <f t="shared" si="1"/>
        <v>33902000</v>
      </c>
      <c r="H12" s="15">
        <f t="shared" si="1"/>
        <v>34672000</v>
      </c>
      <c r="I12" s="15">
        <f t="shared" si="1"/>
        <v>35457000</v>
      </c>
      <c r="J12" s="68">
        <f t="shared" si="1"/>
        <v>36045000</v>
      </c>
      <c r="K12" s="15">
        <f>K13+K14+K20</f>
        <v>37105000</v>
      </c>
    </row>
    <row r="13" spans="1:12" s="20" customFormat="1" ht="35.25" customHeight="1">
      <c r="A13" s="17" t="s">
        <v>42</v>
      </c>
      <c r="B13" s="18" t="s">
        <v>149</v>
      </c>
      <c r="C13" s="1">
        <v>6877174</v>
      </c>
      <c r="D13" s="1">
        <v>7937878</v>
      </c>
      <c r="E13" s="1">
        <v>9027440.79</v>
      </c>
      <c r="F13" s="1">
        <v>10152161</v>
      </c>
      <c r="G13" s="1">
        <v>10455000</v>
      </c>
      <c r="H13" s="1">
        <v>10660000</v>
      </c>
      <c r="I13" s="1">
        <v>10870000</v>
      </c>
      <c r="J13" s="1">
        <v>10870000</v>
      </c>
      <c r="K13" s="1">
        <v>11310000</v>
      </c>
      <c r="L13" s="96"/>
    </row>
    <row r="14" spans="1:12" s="20" customFormat="1" ht="27.75" customHeight="1">
      <c r="A14" s="17" t="s">
        <v>43</v>
      </c>
      <c r="B14" s="18" t="s">
        <v>55</v>
      </c>
      <c r="C14" s="1">
        <v>2557942.88</v>
      </c>
      <c r="D14" s="1">
        <v>2844037.75</v>
      </c>
      <c r="E14" s="1">
        <v>3148290</v>
      </c>
      <c r="F14" s="1">
        <v>3168600</v>
      </c>
      <c r="G14" s="1">
        <v>3247000</v>
      </c>
      <c r="H14" s="1">
        <v>3312000</v>
      </c>
      <c r="I14" s="1">
        <v>3377000</v>
      </c>
      <c r="J14" s="1">
        <v>3445000</v>
      </c>
      <c r="K14" s="1">
        <v>3515000</v>
      </c>
      <c r="L14" s="96"/>
    </row>
    <row r="15" spans="1:11" s="20" customFormat="1" ht="29.25" customHeight="1">
      <c r="A15" s="27" t="s">
        <v>150</v>
      </c>
      <c r="B15" s="45" t="s">
        <v>151</v>
      </c>
      <c r="C15" s="1">
        <v>1791210.96</v>
      </c>
      <c r="D15" s="1">
        <v>1920015.59</v>
      </c>
      <c r="E15" s="1">
        <v>2203290</v>
      </c>
      <c r="F15" s="1">
        <v>2308300</v>
      </c>
      <c r="G15" s="1">
        <v>2377000</v>
      </c>
      <c r="H15" s="1">
        <v>2425000</v>
      </c>
      <c r="I15" s="1">
        <v>2473000</v>
      </c>
      <c r="J15" s="69">
        <v>2523000</v>
      </c>
      <c r="K15" s="19">
        <v>2573000</v>
      </c>
    </row>
    <row r="16" spans="1:11" s="20" customFormat="1" ht="42.75" customHeight="1">
      <c r="A16" s="17" t="s">
        <v>47</v>
      </c>
      <c r="B16" s="18" t="s">
        <v>133</v>
      </c>
      <c r="C16" s="19" t="s">
        <v>25</v>
      </c>
      <c r="D16" s="19" t="s">
        <v>25</v>
      </c>
      <c r="E16" s="19" t="s">
        <v>25</v>
      </c>
      <c r="F16" s="19">
        <v>0</v>
      </c>
      <c r="G16" s="19">
        <v>0</v>
      </c>
      <c r="H16" s="19">
        <v>0</v>
      </c>
      <c r="I16" s="19">
        <v>0</v>
      </c>
      <c r="J16" s="71">
        <v>0</v>
      </c>
      <c r="K16" s="19">
        <v>0</v>
      </c>
    </row>
    <row r="17" spans="1:11" s="23" customFormat="1" ht="24.75" customHeight="1">
      <c r="A17" s="140"/>
      <c r="B17" s="22" t="s">
        <v>134</v>
      </c>
      <c r="C17" s="1" t="s">
        <v>25</v>
      </c>
      <c r="D17" s="1" t="s">
        <v>25</v>
      </c>
      <c r="E17" s="1" t="s">
        <v>25</v>
      </c>
      <c r="F17" s="1">
        <f>zał_2_Przedsięwzięcia!I12</f>
        <v>0</v>
      </c>
      <c r="G17" s="1">
        <f>zał_2_Przedsięwzięcia!J12</f>
        <v>0</v>
      </c>
      <c r="H17" s="1">
        <f>zał_2_Przedsięwzięcia!K12</f>
        <v>0</v>
      </c>
      <c r="I17" s="1">
        <f>zał_2_Przedsięwzięcia!L12</f>
        <v>0</v>
      </c>
      <c r="J17" s="69">
        <f>zał_2_Przedsięwzięcia!M12</f>
        <v>0</v>
      </c>
      <c r="K17" s="1">
        <f>zał_2_Przedsięwzięcia!O12</f>
        <v>0</v>
      </c>
    </row>
    <row r="18" spans="1:11" s="23" customFormat="1" ht="24.75" customHeight="1">
      <c r="A18" s="140"/>
      <c r="B18" s="22" t="s">
        <v>131</v>
      </c>
      <c r="C18" s="1" t="s">
        <v>25</v>
      </c>
      <c r="D18" s="1" t="s">
        <v>25</v>
      </c>
      <c r="E18" s="1" t="s">
        <v>25</v>
      </c>
      <c r="F18" s="1">
        <v>0</v>
      </c>
      <c r="G18" s="1">
        <v>0</v>
      </c>
      <c r="H18" s="1">
        <v>0</v>
      </c>
      <c r="I18" s="1">
        <v>0</v>
      </c>
      <c r="J18" s="69">
        <v>0</v>
      </c>
      <c r="K18" s="1">
        <v>0</v>
      </c>
    </row>
    <row r="19" spans="1:12" s="64" customFormat="1" ht="37.5" customHeight="1">
      <c r="A19" s="140"/>
      <c r="B19" s="62" t="s">
        <v>152</v>
      </c>
      <c r="C19" s="63" t="s">
        <v>25</v>
      </c>
      <c r="D19" s="63" t="s">
        <v>25</v>
      </c>
      <c r="E19" s="63" t="s">
        <v>25</v>
      </c>
      <c r="F19" s="63">
        <v>0</v>
      </c>
      <c r="G19" s="63">
        <v>0</v>
      </c>
      <c r="H19" s="63">
        <v>0</v>
      </c>
      <c r="I19" s="63">
        <v>0</v>
      </c>
      <c r="J19" s="72">
        <v>0</v>
      </c>
      <c r="K19" s="63">
        <v>0</v>
      </c>
      <c r="L19" s="126"/>
    </row>
    <row r="20" spans="1:12" ht="21.75" customHeight="1">
      <c r="A20" s="12" t="s">
        <v>44</v>
      </c>
      <c r="B20" s="21" t="s">
        <v>56</v>
      </c>
      <c r="C20" s="1">
        <v>11058651</v>
      </c>
      <c r="D20" s="1">
        <v>12371078</v>
      </c>
      <c r="E20" s="1">
        <v>15279920</v>
      </c>
      <c r="F20" s="1">
        <v>19287785</v>
      </c>
      <c r="G20" s="1">
        <v>20200000</v>
      </c>
      <c r="H20" s="1">
        <v>20700000</v>
      </c>
      <c r="I20" s="1">
        <v>21210000</v>
      </c>
      <c r="J20" s="1">
        <v>21730000</v>
      </c>
      <c r="K20" s="1">
        <v>22280000</v>
      </c>
      <c r="L20" s="126"/>
    </row>
    <row r="21" spans="1:11" s="16" customFormat="1" ht="34.5" customHeight="1">
      <c r="A21" s="13" t="s">
        <v>5</v>
      </c>
      <c r="B21" s="14" t="s">
        <v>102</v>
      </c>
      <c r="C21" s="15">
        <f>C8-C12</f>
        <v>15414584.120000001</v>
      </c>
      <c r="D21" s="15">
        <f aca="true" t="shared" si="2" ref="D21:K21">D8-D12</f>
        <v>15016029.25</v>
      </c>
      <c r="E21" s="15">
        <f t="shared" si="2"/>
        <v>15885309.060000002</v>
      </c>
      <c r="F21" s="15">
        <f>F8-F12</f>
        <v>13592791</v>
      </c>
      <c r="G21" s="15">
        <f>G8-G12</f>
        <v>13277000</v>
      </c>
      <c r="H21" s="15">
        <f t="shared" si="2"/>
        <v>13758000</v>
      </c>
      <c r="I21" s="15">
        <f t="shared" si="2"/>
        <v>14641000</v>
      </c>
      <c r="J21" s="68">
        <f t="shared" si="2"/>
        <v>15335000</v>
      </c>
      <c r="K21" s="15">
        <f t="shared" si="2"/>
        <v>15612000</v>
      </c>
    </row>
    <row r="22" spans="1:11" s="47" customFormat="1" ht="54" customHeight="1">
      <c r="A22" s="48" t="s">
        <v>137</v>
      </c>
      <c r="B22" s="49" t="s">
        <v>144</v>
      </c>
      <c r="C22" s="50">
        <f>C9-C12</f>
        <v>13104782.120000001</v>
      </c>
      <c r="D22" s="50">
        <f aca="true" t="shared" si="3" ref="D22:K22">D9-D12</f>
        <v>11876479.25</v>
      </c>
      <c r="E22" s="50">
        <f t="shared" si="3"/>
        <v>9563242.060000002</v>
      </c>
      <c r="F22" s="50">
        <f t="shared" si="3"/>
        <v>7742191</v>
      </c>
      <c r="G22" s="50">
        <f t="shared" si="3"/>
        <v>7577000</v>
      </c>
      <c r="H22" s="50">
        <f t="shared" si="3"/>
        <v>8388000</v>
      </c>
      <c r="I22" s="50">
        <f t="shared" si="3"/>
        <v>9271000</v>
      </c>
      <c r="J22" s="73">
        <f t="shared" si="3"/>
        <v>9965000</v>
      </c>
      <c r="K22" s="50">
        <f t="shared" si="3"/>
        <v>10242000</v>
      </c>
    </row>
    <row r="23" spans="1:11" s="16" customFormat="1" ht="34.5" customHeight="1">
      <c r="A23" s="13" t="s">
        <v>7</v>
      </c>
      <c r="B23" s="14" t="s">
        <v>120</v>
      </c>
      <c r="C23" s="15">
        <f>C24+C25+C26</f>
        <v>1682801</v>
      </c>
      <c r="D23" s="15">
        <f aca="true" t="shared" si="4" ref="D23:J23">D24+D25+D26</f>
        <v>3002486</v>
      </c>
      <c r="E23" s="15">
        <f t="shared" si="4"/>
        <v>1670603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68">
        <f t="shared" si="4"/>
        <v>0</v>
      </c>
      <c r="K23" s="15">
        <v>0</v>
      </c>
    </row>
    <row r="24" spans="1:11" ht="21.75" customHeight="1">
      <c r="A24" s="12" t="s">
        <v>26</v>
      </c>
      <c r="B24" s="21" t="s">
        <v>57</v>
      </c>
      <c r="C24" s="1"/>
      <c r="D24" s="1"/>
      <c r="E24" s="1"/>
      <c r="F24" s="1"/>
      <c r="G24" s="1"/>
      <c r="H24" s="1"/>
      <c r="I24" s="1"/>
      <c r="J24" s="69"/>
      <c r="K24" s="86"/>
    </row>
    <row r="25" spans="1:11" ht="21.75" customHeight="1">
      <c r="A25" s="12" t="s">
        <v>27</v>
      </c>
      <c r="B25" s="21" t="s">
        <v>58</v>
      </c>
      <c r="C25" s="1">
        <v>1682801</v>
      </c>
      <c r="D25" s="1">
        <v>3002486</v>
      </c>
      <c r="E25" s="1">
        <v>1670603</v>
      </c>
      <c r="F25" s="1"/>
      <c r="G25" s="1"/>
      <c r="H25" s="1"/>
      <c r="I25" s="1"/>
      <c r="J25" s="69"/>
      <c r="K25" s="86"/>
    </row>
    <row r="26" spans="1:11" ht="21.75" customHeight="1">
      <c r="A26" s="12" t="s">
        <v>48</v>
      </c>
      <c r="B26" s="21" t="s">
        <v>59</v>
      </c>
      <c r="C26" s="1"/>
      <c r="D26" s="1"/>
      <c r="E26" s="1"/>
      <c r="F26" s="1"/>
      <c r="G26" s="1"/>
      <c r="H26" s="1"/>
      <c r="I26" s="1"/>
      <c r="J26" s="69"/>
      <c r="K26" s="86"/>
    </row>
    <row r="27" spans="1:11" s="16" customFormat="1" ht="34.5" customHeight="1">
      <c r="A27" s="13" t="s">
        <v>8</v>
      </c>
      <c r="B27" s="14" t="s">
        <v>49</v>
      </c>
      <c r="C27" s="15">
        <f>C21+C23</f>
        <v>17097385.12</v>
      </c>
      <c r="D27" s="15">
        <f aca="true" t="shared" si="5" ref="D27:K27">D21+D23</f>
        <v>18018515.25</v>
      </c>
      <c r="E27" s="15">
        <f t="shared" si="5"/>
        <v>17555912.060000002</v>
      </c>
      <c r="F27" s="15">
        <f t="shared" si="5"/>
        <v>13592791</v>
      </c>
      <c r="G27" s="15">
        <f t="shared" si="5"/>
        <v>13277000</v>
      </c>
      <c r="H27" s="15">
        <f t="shared" si="5"/>
        <v>13758000</v>
      </c>
      <c r="I27" s="15">
        <f>I21+I23</f>
        <v>14641000</v>
      </c>
      <c r="J27" s="68">
        <f t="shared" si="5"/>
        <v>15335000</v>
      </c>
      <c r="K27" s="15">
        <f t="shared" si="5"/>
        <v>15612000</v>
      </c>
    </row>
    <row r="28" spans="1:11" s="47" customFormat="1" ht="55.5" customHeight="1">
      <c r="A28" s="48" t="s">
        <v>137</v>
      </c>
      <c r="B28" s="51" t="s">
        <v>139</v>
      </c>
      <c r="C28" s="52">
        <f>C9-C12+C23</f>
        <v>14787583.120000001</v>
      </c>
      <c r="D28" s="52">
        <f aca="true" t="shared" si="6" ref="D28:K28">D9-D12+D23</f>
        <v>14878965.25</v>
      </c>
      <c r="E28" s="52">
        <f>E9-E12+E23</f>
        <v>11233845.060000002</v>
      </c>
      <c r="F28" s="52">
        <f t="shared" si="6"/>
        <v>7742191</v>
      </c>
      <c r="G28" s="52">
        <f t="shared" si="6"/>
        <v>7577000</v>
      </c>
      <c r="H28" s="52">
        <f t="shared" si="6"/>
        <v>8388000</v>
      </c>
      <c r="I28" s="52">
        <f t="shared" si="6"/>
        <v>9271000</v>
      </c>
      <c r="J28" s="74">
        <f t="shared" si="6"/>
        <v>9965000</v>
      </c>
      <c r="K28" s="52">
        <f t="shared" si="6"/>
        <v>10242000</v>
      </c>
    </row>
    <row r="29" spans="1:11" s="16" customFormat="1" ht="34.5" customHeight="1">
      <c r="A29" s="13" t="s">
        <v>9</v>
      </c>
      <c r="B29" s="14" t="s">
        <v>153</v>
      </c>
      <c r="C29" s="15">
        <f>C30+C36</f>
        <v>2540103</v>
      </c>
      <c r="D29" s="15">
        <f aca="true" t="shared" si="7" ref="D29:K29">D30+D36</f>
        <v>2737395</v>
      </c>
      <c r="E29" s="15">
        <f t="shared" si="7"/>
        <v>3932603</v>
      </c>
      <c r="F29" s="15">
        <f t="shared" si="7"/>
        <v>6482472</v>
      </c>
      <c r="G29" s="15">
        <f t="shared" si="7"/>
        <v>6588210</v>
      </c>
      <c r="H29" s="15">
        <f>H30+H36</f>
        <v>6969800</v>
      </c>
      <c r="I29" s="15">
        <f t="shared" si="7"/>
        <v>7312955</v>
      </c>
      <c r="J29" s="68">
        <f t="shared" si="7"/>
        <v>6370000</v>
      </c>
      <c r="K29" s="15">
        <f t="shared" si="7"/>
        <v>6380682</v>
      </c>
    </row>
    <row r="30" spans="1:11" s="20" customFormat="1" ht="21.75" customHeight="1">
      <c r="A30" s="17" t="s">
        <v>29</v>
      </c>
      <c r="B30" s="18" t="s">
        <v>60</v>
      </c>
      <c r="C30" s="19">
        <f aca="true" t="shared" si="8" ref="C30:K30">C31+C32+C34</f>
        <v>314353</v>
      </c>
      <c r="D30" s="19">
        <f t="shared" si="8"/>
        <v>246053</v>
      </c>
      <c r="E30" s="19">
        <f t="shared" si="8"/>
        <v>712000</v>
      </c>
      <c r="F30" s="19">
        <f t="shared" si="8"/>
        <v>935000</v>
      </c>
      <c r="G30" s="19">
        <f t="shared" si="8"/>
        <v>975000</v>
      </c>
      <c r="H30" s="19">
        <f t="shared" si="8"/>
        <v>650000</v>
      </c>
      <c r="I30" s="19">
        <f t="shared" si="8"/>
        <v>585000</v>
      </c>
      <c r="J30" s="71">
        <f t="shared" si="8"/>
        <v>320000</v>
      </c>
      <c r="K30" s="19">
        <f t="shared" si="8"/>
        <v>170000</v>
      </c>
    </row>
    <row r="31" spans="1:11" ht="21.75" customHeight="1">
      <c r="A31" s="12" t="s">
        <v>81</v>
      </c>
      <c r="B31" s="24" t="s">
        <v>53</v>
      </c>
      <c r="C31" s="1">
        <v>314353</v>
      </c>
      <c r="D31" s="1">
        <v>246053</v>
      </c>
      <c r="E31" s="1">
        <v>712000</v>
      </c>
      <c r="F31" s="1">
        <v>935000</v>
      </c>
      <c r="G31" s="1">
        <v>975000</v>
      </c>
      <c r="H31" s="1">
        <v>650000</v>
      </c>
      <c r="I31" s="1">
        <v>585000</v>
      </c>
      <c r="J31" s="69">
        <v>320000</v>
      </c>
      <c r="K31" s="19">
        <v>170000</v>
      </c>
    </row>
    <row r="32" spans="1:11" ht="21.75" customHeight="1">
      <c r="A32" s="12" t="s">
        <v>82</v>
      </c>
      <c r="B32" s="24" t="s">
        <v>6</v>
      </c>
      <c r="C32" s="1"/>
      <c r="D32" s="1"/>
      <c r="E32" s="1">
        <v>0</v>
      </c>
      <c r="F32" s="1"/>
      <c r="G32" s="1"/>
      <c r="H32" s="1"/>
      <c r="I32" s="1"/>
      <c r="J32" s="69"/>
      <c r="K32" s="87"/>
    </row>
    <row r="33" spans="1:11" s="26" customFormat="1" ht="38.25" customHeight="1">
      <c r="A33" s="12"/>
      <c r="B33" s="25" t="s">
        <v>50</v>
      </c>
      <c r="C33" s="25"/>
      <c r="D33" s="25"/>
      <c r="E33" s="25"/>
      <c r="F33" s="25"/>
      <c r="G33" s="25"/>
      <c r="H33" s="25"/>
      <c r="I33" s="25"/>
      <c r="J33" s="75"/>
      <c r="K33" s="32"/>
    </row>
    <row r="34" spans="1:11" ht="31.5" customHeight="1">
      <c r="A34" s="12" t="s">
        <v>83</v>
      </c>
      <c r="B34" s="24" t="s">
        <v>132</v>
      </c>
      <c r="C34" s="1"/>
      <c r="D34" s="1"/>
      <c r="E34" s="1"/>
      <c r="F34" s="1">
        <f>zał_2_Przedsięwzięcia!I89</f>
        <v>0</v>
      </c>
      <c r="G34" s="1">
        <f>zał_2_Przedsięwzięcia!J89</f>
        <v>0</v>
      </c>
      <c r="H34" s="1">
        <f>zał_2_Przedsięwzięcia!K89</f>
        <v>0</v>
      </c>
      <c r="I34" s="1">
        <f>zał_2_Przedsięwzięcia!L89</f>
        <v>0</v>
      </c>
      <c r="J34" s="69">
        <f>zał_2_Przedsięwzięcia!M89</f>
        <v>0</v>
      </c>
      <c r="K34" s="1">
        <f>zał_2_Przedsięwzięcia!O89</f>
        <v>0</v>
      </c>
    </row>
    <row r="35" spans="1:11" s="20" customFormat="1" ht="38.25" customHeight="1">
      <c r="A35" s="12"/>
      <c r="B35" s="25" t="s">
        <v>51</v>
      </c>
      <c r="C35" s="25"/>
      <c r="D35" s="25"/>
      <c r="E35" s="25"/>
      <c r="F35" s="25"/>
      <c r="G35" s="25"/>
      <c r="H35" s="25"/>
      <c r="I35" s="25"/>
      <c r="J35" s="75"/>
      <c r="K35" s="19"/>
    </row>
    <row r="36" spans="1:11" s="20" customFormat="1" ht="30.75" customHeight="1">
      <c r="A36" s="17" t="s">
        <v>30</v>
      </c>
      <c r="B36" s="18" t="s">
        <v>72</v>
      </c>
      <c r="C36" s="1">
        <v>2225750</v>
      </c>
      <c r="D36" s="1">
        <v>2491342</v>
      </c>
      <c r="E36" s="1">
        <v>3220603</v>
      </c>
      <c r="F36" s="1">
        <v>5547472</v>
      </c>
      <c r="G36" s="1">
        <v>5613210</v>
      </c>
      <c r="H36" s="1">
        <v>6319800</v>
      </c>
      <c r="I36" s="1">
        <v>6727955</v>
      </c>
      <c r="J36" s="69">
        <v>6050000</v>
      </c>
      <c r="K36" s="19">
        <v>6210682</v>
      </c>
    </row>
    <row r="37" spans="1:11" s="26" customFormat="1" ht="38.25" customHeight="1">
      <c r="A37" s="30"/>
      <c r="B37" s="25" t="s">
        <v>54</v>
      </c>
      <c r="C37" s="25"/>
      <c r="D37" s="25"/>
      <c r="E37" s="25"/>
      <c r="F37" s="25"/>
      <c r="G37" s="25"/>
      <c r="H37" s="25"/>
      <c r="I37" s="25"/>
      <c r="J37" s="75"/>
      <c r="K37" s="32"/>
    </row>
    <row r="38" spans="1:11" s="61" customFormat="1" ht="37.5" customHeight="1">
      <c r="A38" s="58" t="s">
        <v>61</v>
      </c>
      <c r="B38" s="59" t="s">
        <v>62</v>
      </c>
      <c r="C38" s="60"/>
      <c r="D38" s="60"/>
      <c r="E38" s="60"/>
      <c r="F38" s="60"/>
      <c r="G38" s="60"/>
      <c r="H38" s="60"/>
      <c r="I38" s="60"/>
      <c r="J38" s="76"/>
      <c r="K38" s="57"/>
    </row>
    <row r="39" spans="1:11" s="20" customFormat="1" ht="50.25" customHeight="1">
      <c r="A39" s="53" t="s">
        <v>137</v>
      </c>
      <c r="B39" s="56" t="s">
        <v>138</v>
      </c>
      <c r="C39" s="54">
        <f>C9-C12+C23-C30</f>
        <v>14473230.120000001</v>
      </c>
      <c r="D39" s="54">
        <f aca="true" t="shared" si="9" ref="D39:K39">D9-D12+D23-D30</f>
        <v>14632912.25</v>
      </c>
      <c r="E39" s="54">
        <f t="shared" si="9"/>
        <v>10521845.060000002</v>
      </c>
      <c r="F39" s="55">
        <f t="shared" si="9"/>
        <v>6807191</v>
      </c>
      <c r="G39" s="55">
        <f t="shared" si="9"/>
        <v>6602000</v>
      </c>
      <c r="H39" s="55">
        <f t="shared" si="9"/>
        <v>7738000</v>
      </c>
      <c r="I39" s="55">
        <f t="shared" si="9"/>
        <v>8686000</v>
      </c>
      <c r="J39" s="77">
        <f t="shared" si="9"/>
        <v>9645000</v>
      </c>
      <c r="K39" s="55">
        <f t="shared" si="9"/>
        <v>10072000</v>
      </c>
    </row>
    <row r="40" spans="1:11" s="16" customFormat="1" ht="33.75" customHeight="1">
      <c r="A40" s="13" t="s">
        <v>10</v>
      </c>
      <c r="B40" s="14" t="s">
        <v>63</v>
      </c>
      <c r="C40" s="15">
        <f>C8-C12</f>
        <v>15414584.120000001</v>
      </c>
      <c r="D40" s="15">
        <f>D8-D12</f>
        <v>15016029.25</v>
      </c>
      <c r="E40" s="15">
        <f aca="true" t="shared" si="10" ref="E40:K40">E27-E29-E38</f>
        <v>13623309.060000002</v>
      </c>
      <c r="F40" s="15">
        <f t="shared" si="10"/>
        <v>7110319</v>
      </c>
      <c r="G40" s="15">
        <f t="shared" si="10"/>
        <v>6688790</v>
      </c>
      <c r="H40" s="15">
        <f t="shared" si="10"/>
        <v>6788200</v>
      </c>
      <c r="I40" s="15">
        <f t="shared" si="10"/>
        <v>7328045</v>
      </c>
      <c r="J40" s="68">
        <f t="shared" si="10"/>
        <v>8965000</v>
      </c>
      <c r="K40" s="15">
        <f t="shared" si="10"/>
        <v>9231318</v>
      </c>
    </row>
    <row r="41" spans="1:11" s="16" customFormat="1" ht="33.75" customHeight="1">
      <c r="A41" s="13" t="s">
        <v>64</v>
      </c>
      <c r="B41" s="14" t="s">
        <v>65</v>
      </c>
      <c r="C41" s="15">
        <f>C47</f>
        <v>14192796</v>
      </c>
      <c r="D41" s="15">
        <f>D47</f>
        <v>21457217</v>
      </c>
      <c r="E41" s="15">
        <f>E47</f>
        <v>26173309</v>
      </c>
      <c r="F41" s="15">
        <f aca="true" t="shared" si="11" ref="F41:K41">F42+F47</f>
        <v>16657791</v>
      </c>
      <c r="G41" s="15">
        <f t="shared" si="11"/>
        <v>12302000</v>
      </c>
      <c r="H41" s="15">
        <f t="shared" si="11"/>
        <v>6788200</v>
      </c>
      <c r="I41" s="15">
        <f t="shared" si="11"/>
        <v>7328045</v>
      </c>
      <c r="J41" s="68">
        <f t="shared" si="11"/>
        <v>8965000</v>
      </c>
      <c r="K41" s="15">
        <f t="shared" si="11"/>
        <v>9231318</v>
      </c>
    </row>
    <row r="42" spans="1:11" s="29" customFormat="1" ht="33" customHeight="1">
      <c r="A42" s="27" t="s">
        <v>66</v>
      </c>
      <c r="B42" s="21" t="s">
        <v>67</v>
      </c>
      <c r="C42" s="28" t="s">
        <v>25</v>
      </c>
      <c r="D42" s="28" t="s">
        <v>25</v>
      </c>
      <c r="E42" s="28" t="s">
        <v>25</v>
      </c>
      <c r="F42" s="28">
        <f aca="true" t="shared" si="12" ref="F42:K42">F44</f>
        <v>11847050</v>
      </c>
      <c r="G42" s="28">
        <f t="shared" si="12"/>
        <v>9120000</v>
      </c>
      <c r="H42" s="28">
        <f t="shared" si="12"/>
        <v>3960700</v>
      </c>
      <c r="I42" s="28">
        <f t="shared" si="12"/>
        <v>1259600</v>
      </c>
      <c r="J42" s="28">
        <f t="shared" si="12"/>
        <v>500000</v>
      </c>
      <c r="K42" s="28">
        <f t="shared" si="12"/>
        <v>420000</v>
      </c>
    </row>
    <row r="43" spans="1:11" s="29" customFormat="1" ht="30" customHeight="1">
      <c r="A43" s="135"/>
      <c r="B43" s="22" t="s">
        <v>154</v>
      </c>
      <c r="C43" s="4" t="s">
        <v>25</v>
      </c>
      <c r="D43" s="4" t="s">
        <v>25</v>
      </c>
      <c r="E43" s="4" t="s">
        <v>25</v>
      </c>
      <c r="F43" s="28">
        <f>zał_2_Przedsięwzięcia!I13</f>
        <v>0</v>
      </c>
      <c r="G43" s="28">
        <f>zał_2_Przedsięwzięcia!J13</f>
        <v>0</v>
      </c>
      <c r="H43" s="28">
        <f>zał_2_Przedsięwzięcia!K13</f>
        <v>0</v>
      </c>
      <c r="I43" s="28">
        <f>zał_2_Przedsięwzięcia!L13</f>
        <v>0</v>
      </c>
      <c r="J43" s="78">
        <f>zał_2_Przedsięwzięcia!M13</f>
        <v>0</v>
      </c>
      <c r="K43" s="28">
        <f>zał_2_Przedsięwzięcia!O13</f>
        <v>0</v>
      </c>
    </row>
    <row r="44" spans="1:11" s="29" customFormat="1" ht="30" customHeight="1">
      <c r="A44" s="136"/>
      <c r="B44" s="22" t="s">
        <v>130</v>
      </c>
      <c r="C44" s="4" t="s">
        <v>25</v>
      </c>
      <c r="D44" s="4" t="s">
        <v>25</v>
      </c>
      <c r="E44" s="4" t="s">
        <v>25</v>
      </c>
      <c r="F44" s="28">
        <f>zał_2_Przedsięwzięcia!I18</f>
        <v>11847050</v>
      </c>
      <c r="G44" s="28">
        <f>zał_2_Przedsięwzięcia!J18</f>
        <v>9120000</v>
      </c>
      <c r="H44" s="28">
        <f>zał_2_Przedsięwzięcia!K18</f>
        <v>3960700</v>
      </c>
      <c r="I44" s="28">
        <f>zał_2_Przedsięwzięcia!L18</f>
        <v>1259600</v>
      </c>
      <c r="J44" s="78">
        <f>zał_2_Przedsięwzięcia!M18</f>
        <v>500000</v>
      </c>
      <c r="K44" s="28">
        <v>420000</v>
      </c>
    </row>
    <row r="45" spans="1:11" s="29" customFormat="1" ht="21.75" customHeight="1">
      <c r="A45" s="136"/>
      <c r="B45" s="22" t="s">
        <v>131</v>
      </c>
      <c r="C45" s="4" t="s">
        <v>25</v>
      </c>
      <c r="D45" s="4" t="s">
        <v>25</v>
      </c>
      <c r="E45" s="4" t="s">
        <v>25</v>
      </c>
      <c r="F45" s="28">
        <v>0</v>
      </c>
      <c r="G45" s="28">
        <v>0</v>
      </c>
      <c r="H45" s="28">
        <v>0</v>
      </c>
      <c r="I45" s="28">
        <v>0</v>
      </c>
      <c r="J45" s="78">
        <v>0</v>
      </c>
      <c r="K45" s="28">
        <v>0</v>
      </c>
    </row>
    <row r="46" spans="1:11" s="29" customFormat="1" ht="39.75" customHeight="1">
      <c r="A46" s="137"/>
      <c r="B46" s="62" t="s">
        <v>152</v>
      </c>
      <c r="C46" s="4" t="s">
        <v>25</v>
      </c>
      <c r="D46" s="4" t="s">
        <v>25</v>
      </c>
      <c r="E46" s="4" t="s">
        <v>25</v>
      </c>
      <c r="F46" s="28">
        <v>0</v>
      </c>
      <c r="G46" s="28">
        <v>0</v>
      </c>
      <c r="H46" s="28">
        <v>0</v>
      </c>
      <c r="I46" s="28">
        <v>0</v>
      </c>
      <c r="J46" s="78">
        <v>0</v>
      </c>
      <c r="K46" s="28">
        <v>0</v>
      </c>
    </row>
    <row r="47" spans="1:11" s="29" customFormat="1" ht="21.75" customHeight="1">
      <c r="A47" s="27" t="s">
        <v>68</v>
      </c>
      <c r="B47" s="21" t="s">
        <v>69</v>
      </c>
      <c r="C47" s="4">
        <v>14192796</v>
      </c>
      <c r="D47" s="4">
        <v>21457217</v>
      </c>
      <c r="E47" s="4">
        <v>26173309</v>
      </c>
      <c r="F47" s="4">
        <v>4810741</v>
      </c>
      <c r="G47" s="4">
        <v>3182000</v>
      </c>
      <c r="H47" s="4">
        <v>2827500</v>
      </c>
      <c r="I47" s="4">
        <v>6068445</v>
      </c>
      <c r="J47" s="70">
        <v>8465000</v>
      </c>
      <c r="K47" s="28">
        <v>8811318</v>
      </c>
    </row>
    <row r="48" spans="1:11" s="16" customFormat="1" ht="32.25" customHeight="1">
      <c r="A48" s="13" t="s">
        <v>70</v>
      </c>
      <c r="B48" s="14" t="s">
        <v>73</v>
      </c>
      <c r="C48" s="33">
        <v>2812600</v>
      </c>
      <c r="D48" s="33">
        <v>7182406</v>
      </c>
      <c r="E48" s="33">
        <v>12550000</v>
      </c>
      <c r="F48" s="33">
        <v>9547472</v>
      </c>
      <c r="G48" s="33">
        <v>5613210</v>
      </c>
      <c r="H48" s="33">
        <v>0</v>
      </c>
      <c r="I48" s="33">
        <v>0</v>
      </c>
      <c r="J48" s="79">
        <v>0</v>
      </c>
      <c r="K48" s="15">
        <v>0</v>
      </c>
    </row>
    <row r="49" spans="1:11" s="26" customFormat="1" ht="38.25" customHeight="1">
      <c r="A49" s="31"/>
      <c r="B49" s="25" t="s">
        <v>52</v>
      </c>
      <c r="C49" s="25"/>
      <c r="D49" s="25"/>
      <c r="E49" s="25"/>
      <c r="F49" s="25"/>
      <c r="G49" s="25"/>
      <c r="H49" s="25"/>
      <c r="I49" s="25"/>
      <c r="J49" s="75"/>
      <c r="K49" s="88"/>
    </row>
    <row r="50" spans="1:11" s="16" customFormat="1" ht="26.25" customHeight="1">
      <c r="A50" s="13" t="s">
        <v>71</v>
      </c>
      <c r="B50" s="14" t="s">
        <v>74</v>
      </c>
      <c r="C50" s="15">
        <f>C40-C41+C48</f>
        <v>4034388.120000001</v>
      </c>
      <c r="D50" s="15">
        <f aca="true" t="shared" si="13" ref="D50:J50">D40-D41+D48</f>
        <v>741218.25</v>
      </c>
      <c r="E50" s="15">
        <f>E40-E41+E48</f>
        <v>0.06000000238418579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0</v>
      </c>
      <c r="J50" s="68">
        <f t="shared" si="13"/>
        <v>0</v>
      </c>
      <c r="K50" s="15">
        <f>K40-K41+K48</f>
        <v>0</v>
      </c>
    </row>
    <row r="51" spans="1:11" ht="34.5" customHeight="1">
      <c r="A51" s="132" t="s">
        <v>76</v>
      </c>
      <c r="B51" s="133"/>
      <c r="C51" s="133"/>
      <c r="D51" s="133"/>
      <c r="E51" s="133"/>
      <c r="F51" s="133"/>
      <c r="G51" s="133"/>
      <c r="H51" s="133"/>
      <c r="I51" s="133"/>
      <c r="J51" s="133"/>
      <c r="K51" s="21"/>
    </row>
    <row r="52" spans="1:11" s="11" customFormat="1" ht="24.75" customHeight="1">
      <c r="A52" s="134" t="s">
        <v>0</v>
      </c>
      <c r="B52" s="134" t="s">
        <v>1</v>
      </c>
      <c r="C52" s="134" t="s">
        <v>12</v>
      </c>
      <c r="D52" s="134"/>
      <c r="E52" s="134" t="s">
        <v>15</v>
      </c>
      <c r="F52" s="134" t="s">
        <v>16</v>
      </c>
      <c r="G52" s="127" t="s">
        <v>17</v>
      </c>
      <c r="H52" s="128"/>
      <c r="I52" s="128"/>
      <c r="J52" s="128"/>
      <c r="K52" s="129"/>
    </row>
    <row r="53" spans="1:11" s="11" customFormat="1" ht="30" customHeight="1">
      <c r="A53" s="134"/>
      <c r="B53" s="134"/>
      <c r="C53" s="12" t="s">
        <v>13</v>
      </c>
      <c r="D53" s="12" t="s">
        <v>14</v>
      </c>
      <c r="E53" s="134"/>
      <c r="F53" s="134"/>
      <c r="G53" s="12" t="s">
        <v>18</v>
      </c>
      <c r="H53" s="12" t="s">
        <v>19</v>
      </c>
      <c r="I53" s="12" t="s">
        <v>20</v>
      </c>
      <c r="J53" s="67" t="s">
        <v>21</v>
      </c>
      <c r="K53" s="12" t="s">
        <v>155</v>
      </c>
    </row>
    <row r="54" spans="1:11" s="11" customFormat="1" ht="15" customHeight="1">
      <c r="A54" s="12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67">
        <v>10</v>
      </c>
      <c r="K54" s="12">
        <v>11</v>
      </c>
    </row>
    <row r="55" spans="1:11" s="16" customFormat="1" ht="26.25" customHeight="1">
      <c r="A55" s="13" t="s">
        <v>95</v>
      </c>
      <c r="B55" s="14" t="s">
        <v>77</v>
      </c>
      <c r="C55" s="33">
        <v>7582876</v>
      </c>
      <c r="D55" s="33">
        <f>C55+D48-D57</f>
        <v>12273940</v>
      </c>
      <c r="E55" s="15">
        <v>21308437</v>
      </c>
      <c r="F55" s="15">
        <f aca="true" t="shared" si="14" ref="E55:K56">E55+F48-F57</f>
        <v>25308437</v>
      </c>
      <c r="G55" s="15">
        <f t="shared" si="14"/>
        <v>25308437</v>
      </c>
      <c r="H55" s="15">
        <f t="shared" si="14"/>
        <v>18988637</v>
      </c>
      <c r="I55" s="15">
        <f>H55+I48-I57</f>
        <v>12260682</v>
      </c>
      <c r="J55" s="68">
        <f t="shared" si="14"/>
        <v>6210682</v>
      </c>
      <c r="K55" s="15">
        <f>J55+K48-K57</f>
        <v>0</v>
      </c>
    </row>
    <row r="56" spans="1:11" s="26" customFormat="1" ht="38.25" customHeight="1">
      <c r="A56" s="31"/>
      <c r="B56" s="25" t="s">
        <v>54</v>
      </c>
      <c r="C56" s="46">
        <v>0</v>
      </c>
      <c r="D56" s="46">
        <v>0</v>
      </c>
      <c r="E56" s="32">
        <f t="shared" si="14"/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80">
        <f t="shared" si="14"/>
        <v>0</v>
      </c>
      <c r="K56" s="32">
        <f t="shared" si="14"/>
        <v>0</v>
      </c>
    </row>
    <row r="57" spans="1:11" s="16" customFormat="1" ht="30.75" customHeight="1">
      <c r="A57" s="13" t="s">
        <v>96</v>
      </c>
      <c r="B57" s="14" t="s">
        <v>103</v>
      </c>
      <c r="C57" s="15">
        <f>C36</f>
        <v>2225750</v>
      </c>
      <c r="D57" s="15">
        <f aca="true" t="shared" si="15" ref="D57:K57">D36</f>
        <v>2491342</v>
      </c>
      <c r="E57" s="15">
        <f t="shared" si="15"/>
        <v>3220603</v>
      </c>
      <c r="F57" s="15">
        <f t="shared" si="15"/>
        <v>5547472</v>
      </c>
      <c r="G57" s="15">
        <f t="shared" si="15"/>
        <v>5613210</v>
      </c>
      <c r="H57" s="15">
        <f t="shared" si="15"/>
        <v>6319800</v>
      </c>
      <c r="I57" s="15">
        <f t="shared" si="15"/>
        <v>6727955</v>
      </c>
      <c r="J57" s="68">
        <f t="shared" si="15"/>
        <v>6050000</v>
      </c>
      <c r="K57" s="15">
        <f t="shared" si="15"/>
        <v>6210682</v>
      </c>
    </row>
    <row r="58" spans="1:11" s="26" customFormat="1" ht="38.25" customHeight="1">
      <c r="A58" s="31"/>
      <c r="B58" s="25" t="s">
        <v>54</v>
      </c>
      <c r="C58" s="32">
        <f>C37</f>
        <v>0</v>
      </c>
      <c r="D58" s="32">
        <f aca="true" t="shared" si="16" ref="D58:K58">D37</f>
        <v>0</v>
      </c>
      <c r="E58" s="32">
        <f t="shared" si="16"/>
        <v>0</v>
      </c>
      <c r="F58" s="32">
        <f t="shared" si="16"/>
        <v>0</v>
      </c>
      <c r="G58" s="32">
        <f t="shared" si="16"/>
        <v>0</v>
      </c>
      <c r="H58" s="32">
        <f t="shared" si="16"/>
        <v>0</v>
      </c>
      <c r="I58" s="32">
        <f t="shared" si="16"/>
        <v>0</v>
      </c>
      <c r="J58" s="80">
        <f t="shared" si="16"/>
        <v>0</v>
      </c>
      <c r="K58" s="32">
        <f t="shared" si="16"/>
        <v>0</v>
      </c>
    </row>
    <row r="59" spans="1:11" s="16" customFormat="1" ht="30.75" customHeight="1">
      <c r="A59" s="13" t="s">
        <v>97</v>
      </c>
      <c r="B59" s="14" t="s">
        <v>117</v>
      </c>
      <c r="C59" s="15">
        <f aca="true" t="shared" si="17" ref="C59:K59">C60+C61+C62+C63</f>
        <v>2225750</v>
      </c>
      <c r="D59" s="15">
        <f t="shared" si="17"/>
        <v>2491342</v>
      </c>
      <c r="E59" s="15">
        <f t="shared" si="17"/>
        <v>3220603</v>
      </c>
      <c r="F59" s="15">
        <f t="shared" si="17"/>
        <v>5547472</v>
      </c>
      <c r="G59" s="15">
        <f t="shared" si="17"/>
        <v>5613210</v>
      </c>
      <c r="H59" s="15">
        <f t="shared" si="17"/>
        <v>6319800</v>
      </c>
      <c r="I59" s="15">
        <f t="shared" si="17"/>
        <v>6727955</v>
      </c>
      <c r="J59" s="15">
        <f t="shared" si="17"/>
        <v>6050000</v>
      </c>
      <c r="K59" s="15">
        <f t="shared" si="17"/>
        <v>6210682</v>
      </c>
    </row>
    <row r="60" spans="1:11" ht="42.75" customHeight="1">
      <c r="A60" s="141"/>
      <c r="B60" s="24" t="s">
        <v>135</v>
      </c>
      <c r="C60" s="4">
        <v>542949</v>
      </c>
      <c r="D60" s="4"/>
      <c r="E60" s="4"/>
      <c r="F60" s="4"/>
      <c r="G60" s="4"/>
      <c r="H60" s="4">
        <v>6319800</v>
      </c>
      <c r="I60" s="4">
        <v>6727955</v>
      </c>
      <c r="J60" s="70">
        <v>6050000</v>
      </c>
      <c r="K60" s="87">
        <v>6210682</v>
      </c>
    </row>
    <row r="61" spans="1:11" ht="21.75" customHeight="1">
      <c r="A61" s="142"/>
      <c r="B61" s="24" t="s">
        <v>11</v>
      </c>
      <c r="C61" s="4">
        <v>1682801</v>
      </c>
      <c r="D61" s="4">
        <v>2491342</v>
      </c>
      <c r="E61" s="4">
        <v>1670603</v>
      </c>
      <c r="F61" s="4"/>
      <c r="G61" s="4"/>
      <c r="H61" s="4"/>
      <c r="I61" s="4"/>
      <c r="J61" s="70"/>
      <c r="K61" s="86"/>
    </row>
    <row r="62" spans="1:11" ht="21.75" customHeight="1">
      <c r="A62" s="142"/>
      <c r="B62" s="24" t="s">
        <v>78</v>
      </c>
      <c r="C62" s="4"/>
      <c r="D62" s="4"/>
      <c r="E62" s="4"/>
      <c r="F62" s="4"/>
      <c r="G62" s="4"/>
      <c r="H62" s="4"/>
      <c r="I62" s="4"/>
      <c r="J62" s="70"/>
      <c r="K62" s="87"/>
    </row>
    <row r="63" spans="1:11" ht="34.5" customHeight="1">
      <c r="A63" s="143"/>
      <c r="B63" s="24" t="s">
        <v>80</v>
      </c>
      <c r="C63" s="4"/>
      <c r="D63" s="4"/>
      <c r="E63" s="4">
        <v>1550000</v>
      </c>
      <c r="F63" s="4">
        <v>5547472</v>
      </c>
      <c r="G63" s="4">
        <v>5613210</v>
      </c>
      <c r="H63" s="4"/>
      <c r="I63" s="4"/>
      <c r="J63" s="70"/>
      <c r="K63" s="86"/>
    </row>
    <row r="64" spans="1:11" s="16" customFormat="1" ht="36" customHeight="1">
      <c r="A64" s="13" t="s">
        <v>98</v>
      </c>
      <c r="B64" s="14" t="s">
        <v>104</v>
      </c>
      <c r="C64" s="15" t="s">
        <v>25</v>
      </c>
      <c r="D64" s="15" t="s">
        <v>25</v>
      </c>
      <c r="E64" s="15" t="s">
        <v>25</v>
      </c>
      <c r="F64" s="33"/>
      <c r="G64" s="33"/>
      <c r="H64" s="33"/>
      <c r="I64" s="33"/>
      <c r="J64" s="79"/>
      <c r="K64" s="15"/>
    </row>
    <row r="65" spans="1:11" s="26" customFormat="1" ht="38.25" customHeight="1">
      <c r="A65" s="31"/>
      <c r="B65" s="25" t="s">
        <v>54</v>
      </c>
      <c r="C65" s="32" t="s">
        <v>25</v>
      </c>
      <c r="D65" s="32" t="s">
        <v>25</v>
      </c>
      <c r="E65" s="32" t="s">
        <v>25</v>
      </c>
      <c r="F65" s="34"/>
      <c r="G65" s="34"/>
      <c r="H65" s="34"/>
      <c r="I65" s="34"/>
      <c r="J65" s="81"/>
      <c r="K65" s="88"/>
    </row>
    <row r="66" spans="1:11" s="16" customFormat="1" ht="30.75" customHeight="1">
      <c r="A66" s="13" t="s">
        <v>106</v>
      </c>
      <c r="B66" s="14" t="s">
        <v>105</v>
      </c>
      <c r="C66" s="15" t="s">
        <v>25</v>
      </c>
      <c r="D66" s="15" t="s">
        <v>25</v>
      </c>
      <c r="E66" s="15" t="s">
        <v>25</v>
      </c>
      <c r="F66" s="33"/>
      <c r="G66" s="33"/>
      <c r="H66" s="33"/>
      <c r="I66" s="33"/>
      <c r="J66" s="79"/>
      <c r="K66" s="15"/>
    </row>
    <row r="67" spans="1:11" s="26" customFormat="1" ht="38.25" customHeight="1">
      <c r="A67" s="31"/>
      <c r="B67" s="25" t="s">
        <v>54</v>
      </c>
      <c r="C67" s="32" t="s">
        <v>25</v>
      </c>
      <c r="D67" s="32" t="s">
        <v>25</v>
      </c>
      <c r="E67" s="32" t="s">
        <v>25</v>
      </c>
      <c r="F67" s="34"/>
      <c r="G67" s="34"/>
      <c r="H67" s="34"/>
      <c r="I67" s="34"/>
      <c r="J67" s="81"/>
      <c r="K67" s="88"/>
    </row>
    <row r="68" spans="1:11" s="16" customFormat="1" ht="26.25" customHeight="1">
      <c r="A68" s="13" t="s">
        <v>107</v>
      </c>
      <c r="B68" s="144" t="s">
        <v>24</v>
      </c>
      <c r="C68" s="145"/>
      <c r="D68" s="145"/>
      <c r="E68" s="145"/>
      <c r="F68" s="146"/>
      <c r="G68" s="145"/>
      <c r="H68" s="145"/>
      <c r="I68" s="145"/>
      <c r="J68" s="145"/>
      <c r="K68" s="89"/>
    </row>
    <row r="69" spans="1:11" ht="37.5" customHeight="1">
      <c r="A69" s="12" t="s">
        <v>108</v>
      </c>
      <c r="B69" s="21" t="s">
        <v>36</v>
      </c>
      <c r="C69" s="35">
        <f aca="true" t="shared" si="18" ref="C69:H69">C29/C8</f>
        <v>0.07073850117098106</v>
      </c>
      <c r="D69" s="35">
        <f t="shared" si="18"/>
        <v>0.07171771203051228</v>
      </c>
      <c r="E69" s="35">
        <f t="shared" si="18"/>
        <v>0.0907364076294217</v>
      </c>
      <c r="F69" s="35">
        <f t="shared" si="18"/>
        <v>0.14030918629043138</v>
      </c>
      <c r="G69" s="35">
        <f t="shared" si="18"/>
        <v>0.1396428495729032</v>
      </c>
      <c r="H69" s="35">
        <f t="shared" si="18"/>
        <v>0.14391492876316334</v>
      </c>
      <c r="I69" s="35" t="s">
        <v>25</v>
      </c>
      <c r="J69" s="37" t="s">
        <v>25</v>
      </c>
      <c r="K69" s="35" t="s">
        <v>25</v>
      </c>
    </row>
    <row r="70" spans="1:11" s="20" customFormat="1" ht="37.5" customHeight="1">
      <c r="A70" s="12"/>
      <c r="B70" s="25" t="s">
        <v>31</v>
      </c>
      <c r="C70" s="36">
        <f aca="true" t="shared" si="19" ref="C70:H70">(C29-C33-C35-C37)/C8</f>
        <v>0.07073850117098106</v>
      </c>
      <c r="D70" s="36">
        <f t="shared" si="19"/>
        <v>0.07171771203051228</v>
      </c>
      <c r="E70" s="36">
        <f t="shared" si="19"/>
        <v>0.0907364076294217</v>
      </c>
      <c r="F70" s="36">
        <f t="shared" si="19"/>
        <v>0.14030918629043138</v>
      </c>
      <c r="G70" s="36">
        <f t="shared" si="19"/>
        <v>0.1396428495729032</v>
      </c>
      <c r="H70" s="36">
        <f t="shared" si="19"/>
        <v>0.14391492876316334</v>
      </c>
      <c r="I70" s="36" t="s">
        <v>25</v>
      </c>
      <c r="J70" s="82" t="s">
        <v>25</v>
      </c>
      <c r="K70" s="36" t="s">
        <v>25</v>
      </c>
    </row>
    <row r="71" spans="1:11" ht="37.5" customHeight="1">
      <c r="A71" s="12" t="s">
        <v>109</v>
      </c>
      <c r="B71" s="21" t="s">
        <v>32</v>
      </c>
      <c r="C71" s="35">
        <f aca="true" t="shared" si="20" ref="C71:H71">C55/C8</f>
        <v>0.2111730440873477</v>
      </c>
      <c r="D71" s="35">
        <f t="shared" si="20"/>
        <v>0.32156809463003544</v>
      </c>
      <c r="E71" s="35">
        <f t="shared" si="20"/>
        <v>0.49164663343283105</v>
      </c>
      <c r="F71" s="35">
        <f t="shared" si="20"/>
        <v>0.5477858140771987</v>
      </c>
      <c r="G71" s="35">
        <f t="shared" si="20"/>
        <v>0.5364343669853112</v>
      </c>
      <c r="H71" s="35">
        <f t="shared" si="20"/>
        <v>0.39208418335742307</v>
      </c>
      <c r="I71" s="35" t="s">
        <v>25</v>
      </c>
      <c r="J71" s="37" t="s">
        <v>25</v>
      </c>
      <c r="K71" s="35" t="s">
        <v>25</v>
      </c>
    </row>
    <row r="72" spans="1:11" s="20" customFormat="1" ht="37.5" customHeight="1">
      <c r="A72" s="12"/>
      <c r="B72" s="25" t="s">
        <v>33</v>
      </c>
      <c r="C72" s="36">
        <f aca="true" t="shared" si="21" ref="C72:H72">(C55-C56)/C8</f>
        <v>0.2111730440873477</v>
      </c>
      <c r="D72" s="36">
        <f t="shared" si="21"/>
        <v>0.32156809463003544</v>
      </c>
      <c r="E72" s="36">
        <f t="shared" si="21"/>
        <v>0.49164663343283105</v>
      </c>
      <c r="F72" s="36">
        <f t="shared" si="21"/>
        <v>0.5477858140771987</v>
      </c>
      <c r="G72" s="36">
        <f t="shared" si="21"/>
        <v>0.5364343669853112</v>
      </c>
      <c r="H72" s="36">
        <f t="shared" si="21"/>
        <v>0.39208418335742307</v>
      </c>
      <c r="I72" s="36" t="s">
        <v>25</v>
      </c>
      <c r="J72" s="82" t="s">
        <v>25</v>
      </c>
      <c r="K72" s="36" t="s">
        <v>25</v>
      </c>
    </row>
    <row r="73" spans="1:11" ht="37.5" customHeight="1">
      <c r="A73" s="12" t="s">
        <v>110</v>
      </c>
      <c r="B73" s="21" t="s">
        <v>35</v>
      </c>
      <c r="C73" s="35">
        <f aca="true" t="shared" si="22" ref="C73:K73">(C9+C11-C12-C30)/C8</f>
        <v>0.40469106240241826</v>
      </c>
      <c r="D73" s="35">
        <f t="shared" si="22"/>
        <v>0.34190900118140305</v>
      </c>
      <c r="E73" s="35">
        <f t="shared" si="22"/>
        <v>0.2838248645755362</v>
      </c>
      <c r="F73" s="35">
        <f t="shared" si="22"/>
        <v>0.22742179517445565</v>
      </c>
      <c r="G73" s="35">
        <f t="shared" si="22"/>
        <v>0.1929248182454058</v>
      </c>
      <c r="H73" s="35">
        <f t="shared" si="22"/>
        <v>0.21139789386743754</v>
      </c>
      <c r="I73" s="35">
        <f>(I9+I11-I12-I30)/I8</f>
        <v>0.22328236656153938</v>
      </c>
      <c r="J73" s="37">
        <f t="shared" si="22"/>
        <v>0.23637602179836512</v>
      </c>
      <c r="K73" s="35">
        <f t="shared" si="22"/>
        <v>0.2384809454255743</v>
      </c>
    </row>
    <row r="74" spans="1:12" ht="47.25" customHeight="1">
      <c r="A74" s="12" t="s">
        <v>111</v>
      </c>
      <c r="B74" s="45" t="s">
        <v>34</v>
      </c>
      <c r="C74" s="90" t="s">
        <v>25</v>
      </c>
      <c r="D74" s="90" t="s">
        <v>25</v>
      </c>
      <c r="E74" s="91" t="s">
        <v>25</v>
      </c>
      <c r="F74" s="90">
        <f aca="true" t="shared" si="23" ref="F74:K74">(C73+D73+E73)/3</f>
        <v>0.3434749760531191</v>
      </c>
      <c r="G74" s="92">
        <f t="shared" si="23"/>
        <v>0.2843852203104649</v>
      </c>
      <c r="H74" s="90">
        <f t="shared" si="23"/>
        <v>0.23472382599846586</v>
      </c>
      <c r="I74" s="90">
        <f t="shared" si="23"/>
        <v>0.21058150242909968</v>
      </c>
      <c r="J74" s="91">
        <f t="shared" si="23"/>
        <v>0.20920169289146093</v>
      </c>
      <c r="K74" s="90">
        <f t="shared" si="23"/>
        <v>0.223685427409114</v>
      </c>
      <c r="L74" s="94"/>
    </row>
    <row r="75" spans="1:11" ht="43.5" customHeight="1">
      <c r="A75" s="12" t="s">
        <v>112</v>
      </c>
      <c r="B75" s="21" t="s">
        <v>118</v>
      </c>
      <c r="C75" s="35" t="s">
        <v>25</v>
      </c>
      <c r="D75" s="35" t="s">
        <v>25</v>
      </c>
      <c r="E75" s="37" t="s">
        <v>25</v>
      </c>
      <c r="F75" s="35">
        <f aca="true" t="shared" si="24" ref="F75:K75">F29/F8</f>
        <v>0.14030918629043138</v>
      </c>
      <c r="G75" s="35">
        <f t="shared" si="24"/>
        <v>0.1396428495729032</v>
      </c>
      <c r="H75" s="35">
        <f t="shared" si="24"/>
        <v>0.14391492876316334</v>
      </c>
      <c r="I75" s="97">
        <f>I29/I8</f>
        <v>0.14597299293384966</v>
      </c>
      <c r="J75" s="98">
        <f>J29/J8</f>
        <v>0.12397820163487738</v>
      </c>
      <c r="K75" s="35">
        <f t="shared" si="24"/>
        <v>0.12103651573496216</v>
      </c>
    </row>
    <row r="76" spans="1:11" s="20" customFormat="1" ht="37.5" customHeight="1">
      <c r="A76" s="12"/>
      <c r="B76" s="25" t="s">
        <v>119</v>
      </c>
      <c r="C76" s="35" t="s">
        <v>25</v>
      </c>
      <c r="D76" s="35" t="s">
        <v>25</v>
      </c>
      <c r="E76" s="37" t="s">
        <v>25</v>
      </c>
      <c r="F76" s="36">
        <f aca="true" t="shared" si="25" ref="F76:K76">(F29-F33-F35-F37)/F8</f>
        <v>0.14030918629043138</v>
      </c>
      <c r="G76" s="36">
        <f t="shared" si="25"/>
        <v>0.1396428495729032</v>
      </c>
      <c r="H76" s="36">
        <f t="shared" si="25"/>
        <v>0.14391492876316334</v>
      </c>
      <c r="I76" s="36">
        <f t="shared" si="25"/>
        <v>0.14597299293384966</v>
      </c>
      <c r="J76" s="82">
        <f t="shared" si="25"/>
        <v>0.12397820163487738</v>
      </c>
      <c r="K76" s="36">
        <f t="shared" si="25"/>
        <v>0.12103651573496216</v>
      </c>
    </row>
    <row r="77" spans="1:11" ht="34.5" customHeight="1">
      <c r="A77" s="132" t="s">
        <v>146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83"/>
    </row>
    <row r="78" spans="1:11" s="11" customFormat="1" ht="24.75" customHeight="1">
      <c r="A78" s="134" t="s">
        <v>0</v>
      </c>
      <c r="B78" s="134" t="s">
        <v>1</v>
      </c>
      <c r="C78" s="134" t="s">
        <v>12</v>
      </c>
      <c r="D78" s="134"/>
      <c r="E78" s="134" t="s">
        <v>15</v>
      </c>
      <c r="F78" s="134" t="s">
        <v>16</v>
      </c>
      <c r="G78" s="127" t="s">
        <v>17</v>
      </c>
      <c r="H78" s="128"/>
      <c r="I78" s="128"/>
      <c r="J78" s="128"/>
      <c r="K78" s="129"/>
    </row>
    <row r="79" spans="1:11" s="11" customFormat="1" ht="30" customHeight="1">
      <c r="A79" s="134"/>
      <c r="B79" s="134"/>
      <c r="C79" s="12" t="s">
        <v>13</v>
      </c>
      <c r="D79" s="12" t="s">
        <v>14</v>
      </c>
      <c r="E79" s="134"/>
      <c r="F79" s="134"/>
      <c r="G79" s="12" t="s">
        <v>18</v>
      </c>
      <c r="H79" s="12" t="s">
        <v>19</v>
      </c>
      <c r="I79" s="12" t="s">
        <v>20</v>
      </c>
      <c r="J79" s="67" t="s">
        <v>21</v>
      </c>
      <c r="K79" s="65" t="s">
        <v>155</v>
      </c>
    </row>
    <row r="80" spans="1:11" s="11" customFormat="1" ht="15" customHeight="1">
      <c r="A80" s="12">
        <v>1</v>
      </c>
      <c r="B80" s="12">
        <v>2</v>
      </c>
      <c r="C80" s="12">
        <v>3</v>
      </c>
      <c r="D80" s="12">
        <v>4</v>
      </c>
      <c r="E80" s="12">
        <v>5</v>
      </c>
      <c r="F80" s="12">
        <v>6</v>
      </c>
      <c r="G80" s="12">
        <v>7</v>
      </c>
      <c r="H80" s="12">
        <v>8</v>
      </c>
      <c r="I80" s="12">
        <v>9</v>
      </c>
      <c r="J80" s="67">
        <v>10</v>
      </c>
      <c r="K80" s="12">
        <v>11</v>
      </c>
    </row>
    <row r="81" spans="1:11" s="20" customFormat="1" ht="21.75" customHeight="1">
      <c r="A81" s="17" t="s">
        <v>147</v>
      </c>
      <c r="B81" s="18" t="s">
        <v>45</v>
      </c>
      <c r="C81" s="19">
        <f>C8</f>
        <v>35908352</v>
      </c>
      <c r="D81" s="19">
        <f aca="true" t="shared" si="26" ref="D81:K81">D8</f>
        <v>38169023</v>
      </c>
      <c r="E81" s="19">
        <f t="shared" si="26"/>
        <v>43340959.85</v>
      </c>
      <c r="F81" s="19">
        <f t="shared" si="26"/>
        <v>46201337</v>
      </c>
      <c r="G81" s="19">
        <f t="shared" si="26"/>
        <v>47179000</v>
      </c>
      <c r="H81" s="19">
        <f t="shared" si="26"/>
        <v>48430000</v>
      </c>
      <c r="I81" s="19">
        <f t="shared" si="26"/>
        <v>50098000</v>
      </c>
      <c r="J81" s="71">
        <f t="shared" si="26"/>
        <v>51380000</v>
      </c>
      <c r="K81" s="19">
        <f t="shared" si="26"/>
        <v>52717000</v>
      </c>
    </row>
    <row r="82" spans="1:11" s="20" customFormat="1" ht="21.75" customHeight="1">
      <c r="A82" s="17" t="s">
        <v>113</v>
      </c>
      <c r="B82" s="18" t="s">
        <v>99</v>
      </c>
      <c r="C82" s="19">
        <f aca="true" t="shared" si="27" ref="C82:J82">C12+C30+C41</f>
        <v>35000916.879999995</v>
      </c>
      <c r="D82" s="19">
        <f t="shared" si="27"/>
        <v>44856263.75</v>
      </c>
      <c r="E82" s="19">
        <f>E12+E30+E41</f>
        <v>54340959.79</v>
      </c>
      <c r="F82" s="19">
        <f t="shared" si="27"/>
        <v>50201337</v>
      </c>
      <c r="G82" s="19">
        <f t="shared" si="27"/>
        <v>47179000</v>
      </c>
      <c r="H82" s="19">
        <f>H12+H30+H41</f>
        <v>42110200</v>
      </c>
      <c r="I82" s="19">
        <f t="shared" si="27"/>
        <v>43370045</v>
      </c>
      <c r="J82" s="71">
        <f t="shared" si="27"/>
        <v>45330000</v>
      </c>
      <c r="K82" s="19">
        <f>K12+K30+K41</f>
        <v>46506318</v>
      </c>
    </row>
    <row r="83" spans="1:11" s="20" customFormat="1" ht="29.25" customHeight="1">
      <c r="A83" s="17"/>
      <c r="B83" s="18" t="s">
        <v>116</v>
      </c>
      <c r="C83" s="19" t="str">
        <f>C16</f>
        <v>x</v>
      </c>
      <c r="D83" s="19" t="str">
        <f>D16</f>
        <v>x</v>
      </c>
      <c r="E83" s="19" t="str">
        <f>E16</f>
        <v>x</v>
      </c>
      <c r="F83" s="19">
        <f>F16+F34+F42</f>
        <v>11847050</v>
      </c>
      <c r="G83" s="19">
        <f>G16+G34+G42</f>
        <v>9120000</v>
      </c>
      <c r="H83" s="19">
        <f>H16+H34+H42</f>
        <v>3960700</v>
      </c>
      <c r="I83" s="19">
        <f>I16+I34+I42</f>
        <v>1259600</v>
      </c>
      <c r="J83" s="71">
        <f>J16+J34+J42</f>
        <v>500000</v>
      </c>
      <c r="K83" s="19">
        <v>420000</v>
      </c>
    </row>
    <row r="84" spans="1:11" s="20" customFormat="1" ht="21.75" customHeight="1">
      <c r="A84" s="17" t="s">
        <v>114</v>
      </c>
      <c r="B84" s="18" t="s">
        <v>79</v>
      </c>
      <c r="C84" s="19">
        <f aca="true" t="shared" si="28" ref="C84:K84">C8-C82</f>
        <v>907435.1200000048</v>
      </c>
      <c r="D84" s="19">
        <f t="shared" si="28"/>
        <v>-6687240.75</v>
      </c>
      <c r="E84" s="19">
        <f t="shared" si="28"/>
        <v>-10999999.939999998</v>
      </c>
      <c r="F84" s="19">
        <f t="shared" si="28"/>
        <v>-4000000</v>
      </c>
      <c r="G84" s="19">
        <f t="shared" si="28"/>
        <v>0</v>
      </c>
      <c r="H84" s="19">
        <f t="shared" si="28"/>
        <v>6319800</v>
      </c>
      <c r="I84" s="19">
        <f t="shared" si="28"/>
        <v>6727955</v>
      </c>
      <c r="J84" s="71">
        <f t="shared" si="28"/>
        <v>6050000</v>
      </c>
      <c r="K84" s="19">
        <f t="shared" si="28"/>
        <v>6210682</v>
      </c>
    </row>
    <row r="85" spans="1:11" s="20" customFormat="1" ht="21.75" customHeight="1">
      <c r="A85" s="17" t="s">
        <v>115</v>
      </c>
      <c r="B85" s="18" t="s">
        <v>100</v>
      </c>
      <c r="C85" s="19">
        <f aca="true" t="shared" si="29" ref="C85:K85">C23+C48</f>
        <v>4495401</v>
      </c>
      <c r="D85" s="19">
        <f t="shared" si="29"/>
        <v>10184892</v>
      </c>
      <c r="E85" s="19">
        <f t="shared" si="29"/>
        <v>14220603</v>
      </c>
      <c r="F85" s="19">
        <f t="shared" si="29"/>
        <v>9547472</v>
      </c>
      <c r="G85" s="19">
        <f t="shared" si="29"/>
        <v>5613210</v>
      </c>
      <c r="H85" s="19">
        <f t="shared" si="29"/>
        <v>0</v>
      </c>
      <c r="I85" s="19">
        <f t="shared" si="29"/>
        <v>0</v>
      </c>
      <c r="J85" s="71">
        <f>J23+J48</f>
        <v>0</v>
      </c>
      <c r="K85" s="19">
        <f t="shared" si="29"/>
        <v>0</v>
      </c>
    </row>
    <row r="86" spans="1:11" s="20" customFormat="1" ht="21.75" customHeight="1">
      <c r="A86" s="17" t="s">
        <v>136</v>
      </c>
      <c r="B86" s="18" t="s">
        <v>101</v>
      </c>
      <c r="C86" s="19">
        <f>C36+C38</f>
        <v>2225750</v>
      </c>
      <c r="D86" s="19">
        <f aca="true" t="shared" si="30" ref="D86:I86">D36+D38</f>
        <v>2491342</v>
      </c>
      <c r="E86" s="19">
        <f t="shared" si="30"/>
        <v>3220603</v>
      </c>
      <c r="F86" s="19">
        <f t="shared" si="30"/>
        <v>5547472</v>
      </c>
      <c r="G86" s="19">
        <f t="shared" si="30"/>
        <v>5613210</v>
      </c>
      <c r="H86" s="19">
        <f t="shared" si="30"/>
        <v>6319800</v>
      </c>
      <c r="I86" s="19">
        <f t="shared" si="30"/>
        <v>6727955</v>
      </c>
      <c r="J86" s="71">
        <f>J36+J38</f>
        <v>6050000</v>
      </c>
      <c r="K86" s="19">
        <f>K36+K38</f>
        <v>6210682</v>
      </c>
    </row>
    <row r="87" spans="1:11" s="20" customFormat="1" ht="50.25" customHeight="1">
      <c r="A87" s="130" t="s">
        <v>145</v>
      </c>
      <c r="B87" s="56" t="s">
        <v>121</v>
      </c>
      <c r="C87" s="54">
        <f>C81-C82+C85-C86</f>
        <v>3177086.120000005</v>
      </c>
      <c r="D87" s="54">
        <f>D81-D82+D85-D86</f>
        <v>1006309.25</v>
      </c>
      <c r="E87" s="54">
        <f aca="true" t="shared" si="31" ref="E87:K87">E8-E82+E85-E86</f>
        <v>0.06000000238418579</v>
      </c>
      <c r="F87" s="55">
        <f t="shared" si="31"/>
        <v>0</v>
      </c>
      <c r="G87" s="55">
        <f t="shared" si="31"/>
        <v>0</v>
      </c>
      <c r="H87" s="55">
        <f t="shared" si="31"/>
        <v>0</v>
      </c>
      <c r="I87" s="55">
        <f t="shared" si="31"/>
        <v>0</v>
      </c>
      <c r="J87" s="77">
        <f t="shared" si="31"/>
        <v>0</v>
      </c>
      <c r="K87" s="55">
        <f t="shared" si="31"/>
        <v>0</v>
      </c>
    </row>
    <row r="88" spans="1:11" s="20" customFormat="1" ht="50.25" customHeight="1">
      <c r="A88" s="131"/>
      <c r="B88" s="56" t="s">
        <v>140</v>
      </c>
      <c r="C88" s="54">
        <f>C9-C12-C30+C24+C25</f>
        <v>14473230.120000001</v>
      </c>
      <c r="D88" s="54">
        <f aca="true" t="shared" si="32" ref="D88:K88">D9-D12-D30+D24+D25</f>
        <v>14632912.25</v>
      </c>
      <c r="E88" s="54">
        <f t="shared" si="32"/>
        <v>10521845.060000002</v>
      </c>
      <c r="F88" s="54">
        <f t="shared" si="32"/>
        <v>6807191</v>
      </c>
      <c r="G88" s="54">
        <f t="shared" si="32"/>
        <v>6602000</v>
      </c>
      <c r="H88" s="54">
        <f>H9-H12-H30+H24+H25</f>
        <v>7738000</v>
      </c>
      <c r="I88" s="54">
        <f t="shared" si="32"/>
        <v>8686000</v>
      </c>
      <c r="J88" s="93">
        <f t="shared" si="32"/>
        <v>9645000</v>
      </c>
      <c r="K88" s="54">
        <f t="shared" si="32"/>
        <v>10072000</v>
      </c>
    </row>
  </sheetData>
  <sheetProtection/>
  <mergeCells count="29">
    <mergeCell ref="B1:K1"/>
    <mergeCell ref="A17:A19"/>
    <mergeCell ref="A60:A63"/>
    <mergeCell ref="B68:J68"/>
    <mergeCell ref="A78:A79"/>
    <mergeCell ref="B78:B79"/>
    <mergeCell ref="C78:D78"/>
    <mergeCell ref="A52:A53"/>
    <mergeCell ref="B52:B53"/>
    <mergeCell ref="C52:D52"/>
    <mergeCell ref="A43:A46"/>
    <mergeCell ref="A3:J3"/>
    <mergeCell ref="A2:J2"/>
    <mergeCell ref="C5:D5"/>
    <mergeCell ref="A5:A6"/>
    <mergeCell ref="B5:B6"/>
    <mergeCell ref="E5:E6"/>
    <mergeCell ref="F5:F6"/>
    <mergeCell ref="G5:K5"/>
    <mergeCell ref="L19:L20"/>
    <mergeCell ref="G52:K52"/>
    <mergeCell ref="A87:A88"/>
    <mergeCell ref="A51:J51"/>
    <mergeCell ref="E78:E79"/>
    <mergeCell ref="F78:F79"/>
    <mergeCell ref="A77:J77"/>
    <mergeCell ref="F52:F53"/>
    <mergeCell ref="E52:E53"/>
    <mergeCell ref="G78:K78"/>
  </mergeCells>
  <printOptions horizontalCentered="1"/>
  <pageMargins left="0.15748031496062992" right="0.15748031496062992" top="0.35433070866141736" bottom="0.35433070866141736" header="0.31496062992125984" footer="0.31496062992125984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workbookViewId="0" topLeftCell="C66">
      <selection activeCell="K82" sqref="K8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42" customWidth="1"/>
    <col min="9" max="15" width="11.8984375" style="5" customWidth="1"/>
  </cols>
  <sheetData>
    <row r="1" spans="1:15" ht="14.25">
      <c r="A1" s="167" t="s">
        <v>202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38.25" customHeight="1">
      <c r="A2" s="174" t="s">
        <v>187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ht="15" customHeight="1"/>
    <row r="4" spans="1:15" s="3" customFormat="1" ht="27.75" customHeight="1">
      <c r="A4" s="153" t="s">
        <v>0</v>
      </c>
      <c r="B4" s="147" t="s">
        <v>1</v>
      </c>
      <c r="C4" s="148"/>
      <c r="D4" s="149"/>
      <c r="E4" s="168" t="s">
        <v>122</v>
      </c>
      <c r="F4" s="170" t="s">
        <v>123</v>
      </c>
      <c r="G4" s="171"/>
      <c r="H4" s="172" t="s">
        <v>125</v>
      </c>
      <c r="I4" s="147" t="s">
        <v>124</v>
      </c>
      <c r="J4" s="148"/>
      <c r="K4" s="148"/>
      <c r="L4" s="148"/>
      <c r="M4" s="148"/>
      <c r="N4" s="149"/>
      <c r="O4" s="153" t="s">
        <v>128</v>
      </c>
    </row>
    <row r="5" spans="1:15" s="3" customFormat="1" ht="19.5" customHeight="1">
      <c r="A5" s="154"/>
      <c r="B5" s="150"/>
      <c r="C5" s="151"/>
      <c r="D5" s="152"/>
      <c r="E5" s="169"/>
      <c r="F5" s="39" t="s">
        <v>126</v>
      </c>
      <c r="G5" s="39" t="s">
        <v>127</v>
      </c>
      <c r="H5" s="173"/>
      <c r="I5" s="39" t="s">
        <v>16</v>
      </c>
      <c r="J5" s="39" t="s">
        <v>18</v>
      </c>
      <c r="K5" s="39" t="s">
        <v>19</v>
      </c>
      <c r="L5" s="39" t="s">
        <v>20</v>
      </c>
      <c r="M5" s="39" t="s">
        <v>21</v>
      </c>
      <c r="N5" s="39" t="s">
        <v>155</v>
      </c>
      <c r="O5" s="154"/>
    </row>
    <row r="6" spans="1:15" s="38" customFormat="1" ht="12">
      <c r="A6" s="40">
        <v>1</v>
      </c>
      <c r="B6" s="164">
        <v>2</v>
      </c>
      <c r="C6" s="164"/>
      <c r="D6" s="164"/>
      <c r="E6" s="40">
        <v>3</v>
      </c>
      <c r="F6" s="40">
        <v>4</v>
      </c>
      <c r="G6" s="40">
        <v>5</v>
      </c>
      <c r="H6" s="43">
        <v>6</v>
      </c>
      <c r="I6" s="40">
        <v>7</v>
      </c>
      <c r="J6" s="40">
        <v>8</v>
      </c>
      <c r="K6" s="40">
        <v>9</v>
      </c>
      <c r="L6" s="40">
        <v>10</v>
      </c>
      <c r="M6" s="40">
        <v>11</v>
      </c>
      <c r="N6" s="40">
        <v>12</v>
      </c>
      <c r="O6" s="40">
        <v>12</v>
      </c>
    </row>
    <row r="7" spans="1:15" s="8" customFormat="1" ht="18.75" customHeight="1">
      <c r="A7" s="99" t="s">
        <v>2</v>
      </c>
      <c r="B7" s="166" t="s">
        <v>129</v>
      </c>
      <c r="C7" s="166"/>
      <c r="D7" s="166"/>
      <c r="E7" s="100" t="s">
        <v>25</v>
      </c>
      <c r="F7" s="100" t="s">
        <v>25</v>
      </c>
      <c r="G7" s="100" t="s">
        <v>25</v>
      </c>
      <c r="H7" s="100" t="s">
        <v>25</v>
      </c>
      <c r="I7" s="101">
        <f aca="true" t="shared" si="0" ref="I7:N7">I8+I9</f>
        <v>11847050</v>
      </c>
      <c r="J7" s="101">
        <f t="shared" si="0"/>
        <v>9120000</v>
      </c>
      <c r="K7" s="101">
        <f t="shared" si="0"/>
        <v>3960700</v>
      </c>
      <c r="L7" s="101">
        <f t="shared" si="0"/>
        <v>1259600</v>
      </c>
      <c r="M7" s="101">
        <f t="shared" si="0"/>
        <v>500000</v>
      </c>
      <c r="N7" s="101">
        <f t="shared" si="0"/>
        <v>420000</v>
      </c>
      <c r="O7" s="101">
        <f>O8+O9</f>
        <v>27105850</v>
      </c>
    </row>
    <row r="8" spans="1:15" s="8" customFormat="1" ht="19.5" customHeight="1">
      <c r="A8" s="99" t="s">
        <v>39</v>
      </c>
      <c r="B8" s="165" t="s">
        <v>84</v>
      </c>
      <c r="C8" s="165"/>
      <c r="D8" s="165"/>
      <c r="E8" s="100" t="s">
        <v>25</v>
      </c>
      <c r="F8" s="100" t="s">
        <v>25</v>
      </c>
      <c r="G8" s="100" t="s">
        <v>25</v>
      </c>
      <c r="H8" s="100" t="s">
        <v>25</v>
      </c>
      <c r="I8" s="101">
        <f aca="true" t="shared" si="1" ref="I8:O8">I12+I19+I89</f>
        <v>0</v>
      </c>
      <c r="J8" s="101">
        <f t="shared" si="1"/>
        <v>0</v>
      </c>
      <c r="K8" s="101">
        <f t="shared" si="1"/>
        <v>0</v>
      </c>
      <c r="L8" s="101">
        <f t="shared" si="1"/>
        <v>0</v>
      </c>
      <c r="M8" s="101">
        <f t="shared" si="1"/>
        <v>0</v>
      </c>
      <c r="N8" s="101">
        <f t="shared" si="1"/>
        <v>0</v>
      </c>
      <c r="O8" s="101">
        <f t="shared" si="1"/>
        <v>0</v>
      </c>
    </row>
    <row r="9" spans="1:15" s="8" customFormat="1" ht="19.5" customHeight="1">
      <c r="A9" s="99" t="s">
        <v>40</v>
      </c>
      <c r="B9" s="165" t="s">
        <v>85</v>
      </c>
      <c r="C9" s="165"/>
      <c r="D9" s="165"/>
      <c r="E9" s="100" t="s">
        <v>25</v>
      </c>
      <c r="F9" s="100" t="s">
        <v>25</v>
      </c>
      <c r="G9" s="100" t="s">
        <v>25</v>
      </c>
      <c r="H9" s="100" t="s">
        <v>25</v>
      </c>
      <c r="I9" s="101">
        <f aca="true" t="shared" si="2" ref="I9:O9">I13+I20</f>
        <v>11847050</v>
      </c>
      <c r="J9" s="101">
        <f t="shared" si="2"/>
        <v>9120000</v>
      </c>
      <c r="K9" s="101">
        <f t="shared" si="2"/>
        <v>3960700</v>
      </c>
      <c r="L9" s="101">
        <f t="shared" si="2"/>
        <v>1259600</v>
      </c>
      <c r="M9" s="101">
        <f t="shared" si="2"/>
        <v>500000</v>
      </c>
      <c r="N9" s="101">
        <f t="shared" si="2"/>
        <v>420000</v>
      </c>
      <c r="O9" s="101">
        <f t="shared" si="2"/>
        <v>27105850</v>
      </c>
    </row>
    <row r="10" spans="1:15" s="2" customFormat="1" ht="14.25">
      <c r="A10" s="159"/>
      <c r="B10" s="156" t="s">
        <v>86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</row>
    <row r="11" spans="1:15" s="6" customFormat="1" ht="43.5" customHeight="1">
      <c r="A11" s="159"/>
      <c r="B11" s="161" t="s">
        <v>87</v>
      </c>
      <c r="C11" s="155" t="s">
        <v>90</v>
      </c>
      <c r="D11" s="155"/>
      <c r="E11" s="100" t="s">
        <v>25</v>
      </c>
      <c r="F11" s="100" t="s">
        <v>25</v>
      </c>
      <c r="G11" s="100" t="s">
        <v>25</v>
      </c>
      <c r="H11" s="101">
        <f aca="true" t="shared" si="3" ref="H11:N11">H12+H13</f>
        <v>0</v>
      </c>
      <c r="I11" s="101">
        <f t="shared" si="3"/>
        <v>0</v>
      </c>
      <c r="J11" s="101">
        <f t="shared" si="3"/>
        <v>0</v>
      </c>
      <c r="K11" s="101">
        <f t="shared" si="3"/>
        <v>0</v>
      </c>
      <c r="L11" s="101">
        <f t="shared" si="3"/>
        <v>0</v>
      </c>
      <c r="M11" s="101">
        <f t="shared" si="3"/>
        <v>0</v>
      </c>
      <c r="N11" s="101">
        <f t="shared" si="3"/>
        <v>0</v>
      </c>
      <c r="O11" s="101">
        <f>SUM(I11:N11)</f>
        <v>0</v>
      </c>
    </row>
    <row r="12" spans="1:15" s="8" customFormat="1" ht="18.75" customHeight="1">
      <c r="A12" s="159"/>
      <c r="B12" s="161"/>
      <c r="C12" s="165" t="s">
        <v>84</v>
      </c>
      <c r="D12" s="165"/>
      <c r="E12" s="100" t="s">
        <v>25</v>
      </c>
      <c r="F12" s="100" t="s">
        <v>25</v>
      </c>
      <c r="G12" s="100" t="s">
        <v>25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</row>
    <row r="13" spans="1:15" s="8" customFormat="1" ht="18.75" customHeight="1">
      <c r="A13" s="159"/>
      <c r="B13" s="161"/>
      <c r="C13" s="165" t="s">
        <v>85</v>
      </c>
      <c r="D13" s="165"/>
      <c r="E13" s="100" t="s">
        <v>25</v>
      </c>
      <c r="F13" s="100" t="s">
        <v>25</v>
      </c>
      <c r="G13" s="100" t="s">
        <v>25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</row>
    <row r="14" spans="1:15" s="2" customFormat="1" ht="12" customHeight="1">
      <c r="A14" s="159"/>
      <c r="B14" s="161"/>
      <c r="C14" s="156" t="s">
        <v>88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8"/>
    </row>
    <row r="15" spans="1:15" s="7" customFormat="1" ht="18.75" customHeight="1">
      <c r="A15" s="159"/>
      <c r="B15" s="161"/>
      <c r="C15" s="100" t="s">
        <v>28</v>
      </c>
      <c r="D15" s="121" t="s">
        <v>141</v>
      </c>
      <c r="E15" s="103"/>
      <c r="F15" s="103"/>
      <c r="G15" s="103"/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</row>
    <row r="16" spans="1:15" s="7" customFormat="1" ht="17.25" customHeight="1">
      <c r="A16" s="159"/>
      <c r="B16" s="161"/>
      <c r="C16" s="100" t="s">
        <v>37</v>
      </c>
      <c r="D16" s="121" t="s">
        <v>142</v>
      </c>
      <c r="E16" s="103"/>
      <c r="F16" s="103"/>
      <c r="G16" s="103"/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</row>
    <row r="17" spans="1:15" s="6" customFormat="1" ht="30" customHeight="1">
      <c r="A17" s="159"/>
      <c r="B17" s="102" t="s">
        <v>89</v>
      </c>
      <c r="C17" s="155" t="s">
        <v>194</v>
      </c>
      <c r="D17" s="155"/>
      <c r="E17" s="100" t="s">
        <v>25</v>
      </c>
      <c r="F17" s="100" t="s">
        <v>25</v>
      </c>
      <c r="G17" s="100" t="s">
        <v>25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</row>
    <row r="18" spans="1:15" s="6" customFormat="1" ht="30" customHeight="1">
      <c r="A18" s="159"/>
      <c r="B18" s="161" t="s">
        <v>91</v>
      </c>
      <c r="C18" s="155" t="s">
        <v>195</v>
      </c>
      <c r="D18" s="155"/>
      <c r="E18" s="100" t="s">
        <v>25</v>
      </c>
      <c r="F18" s="100" t="s">
        <v>25</v>
      </c>
      <c r="G18" s="100" t="s">
        <v>25</v>
      </c>
      <c r="H18" s="104">
        <f aca="true" t="shared" si="4" ref="H18:O18">H19+H20</f>
        <v>49929600</v>
      </c>
      <c r="I18" s="104">
        <f t="shared" si="4"/>
        <v>11847050</v>
      </c>
      <c r="J18" s="104">
        <f t="shared" si="4"/>
        <v>9120000</v>
      </c>
      <c r="K18" s="104">
        <f t="shared" si="4"/>
        <v>3960700</v>
      </c>
      <c r="L18" s="104">
        <f t="shared" si="4"/>
        <v>1259600</v>
      </c>
      <c r="M18" s="104">
        <f t="shared" si="4"/>
        <v>500000</v>
      </c>
      <c r="N18" s="104">
        <f t="shared" si="4"/>
        <v>420000</v>
      </c>
      <c r="O18" s="104">
        <f t="shared" si="4"/>
        <v>27105850</v>
      </c>
    </row>
    <row r="19" spans="1:15" s="44" customFormat="1" ht="18" customHeight="1">
      <c r="A19" s="159"/>
      <c r="B19" s="161"/>
      <c r="C19" s="162" t="s">
        <v>84</v>
      </c>
      <c r="D19" s="163"/>
      <c r="E19" s="100" t="s">
        <v>25</v>
      </c>
      <c r="F19" s="100" t="s">
        <v>25</v>
      </c>
      <c r="G19" s="100" t="s">
        <v>25</v>
      </c>
      <c r="H19" s="104">
        <f aca="true" t="shared" si="5" ref="H19:N19">H23+H38+H41+H44+H47+H50+H53+H56+H59+H62+H65+H68+H71+H74+H77+H80+H83+H86</f>
        <v>0</v>
      </c>
      <c r="I19" s="104">
        <f t="shared" si="5"/>
        <v>0</v>
      </c>
      <c r="J19" s="104">
        <f t="shared" si="5"/>
        <v>0</v>
      </c>
      <c r="K19" s="104">
        <f t="shared" si="5"/>
        <v>0</v>
      </c>
      <c r="L19" s="104">
        <f t="shared" si="5"/>
        <v>0</v>
      </c>
      <c r="M19" s="104">
        <f t="shared" si="5"/>
        <v>0</v>
      </c>
      <c r="N19" s="104">
        <f t="shared" si="5"/>
        <v>0</v>
      </c>
      <c r="O19" s="104">
        <f>O23+O26+O29+O32+O35+O38+O41+O44+O47+O50+O53+O56+O59+O62+O65+O68+O71+O74+O77+O80+O83+O86</f>
        <v>0</v>
      </c>
    </row>
    <row r="20" spans="1:15" s="44" customFormat="1" ht="20.25" customHeight="1">
      <c r="A20" s="159"/>
      <c r="B20" s="161"/>
      <c r="C20" s="160" t="s">
        <v>85</v>
      </c>
      <c r="D20" s="160"/>
      <c r="E20" s="100" t="s">
        <v>25</v>
      </c>
      <c r="F20" s="100" t="s">
        <v>25</v>
      </c>
      <c r="G20" s="100" t="s">
        <v>25</v>
      </c>
      <c r="H20" s="104">
        <f>H24+H27+H30+H33+H36+H39+H42+H45+H48+H51+H54+H57+H60+H63+H66+H69+H72+H75+H78+H81+H84+H87</f>
        <v>49929600</v>
      </c>
      <c r="I20" s="104">
        <f aca="true" t="shared" si="6" ref="I20:N20">I22+I25+I28+I31+I34+I37+I40+I43+I46+I49+I52+I55+I58+I61+I66+I67+I70+I73+I76+I79+I82+I85</f>
        <v>11847050</v>
      </c>
      <c r="J20" s="104">
        <f t="shared" si="6"/>
        <v>9120000</v>
      </c>
      <c r="K20" s="104">
        <f t="shared" si="6"/>
        <v>3960700</v>
      </c>
      <c r="L20" s="104">
        <f t="shared" si="6"/>
        <v>1259600</v>
      </c>
      <c r="M20" s="104">
        <f t="shared" si="6"/>
        <v>500000</v>
      </c>
      <c r="N20" s="104">
        <f t="shared" si="6"/>
        <v>420000</v>
      </c>
      <c r="O20" s="104">
        <f>O24+O27+O30+O33+O36+O39+O42+O45+O48+O51+O54+O57+O60+O63+O66+O69+O72+O75+O78+O81+O84+O87</f>
        <v>27105850</v>
      </c>
    </row>
    <row r="21" spans="1:15" ht="14.25">
      <c r="A21" s="159"/>
      <c r="B21" s="161"/>
      <c r="C21" s="156" t="s">
        <v>88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</row>
    <row r="22" spans="1:15" ht="30.75" customHeight="1">
      <c r="A22" s="159"/>
      <c r="B22" s="161"/>
      <c r="C22" s="102" t="s">
        <v>28</v>
      </c>
      <c r="D22" s="122" t="s">
        <v>186</v>
      </c>
      <c r="E22" s="105"/>
      <c r="F22" s="106">
        <v>2009</v>
      </c>
      <c r="G22" s="106">
        <v>2012</v>
      </c>
      <c r="H22" s="104">
        <v>2100000</v>
      </c>
      <c r="I22" s="104">
        <f aca="true" t="shared" si="7" ref="I22:O22">I23+I24</f>
        <v>500000</v>
      </c>
      <c r="J22" s="104">
        <f t="shared" si="7"/>
        <v>1000000</v>
      </c>
      <c r="K22" s="104">
        <v>450000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1950000</v>
      </c>
    </row>
    <row r="23" spans="1:15" s="41" customFormat="1" ht="16.5" customHeight="1">
      <c r="A23" s="159"/>
      <c r="B23" s="161"/>
      <c r="C23" s="107"/>
      <c r="D23" s="123" t="s">
        <v>84</v>
      </c>
      <c r="E23" s="108" t="s">
        <v>25</v>
      </c>
      <c r="F23" s="108" t="s">
        <v>25</v>
      </c>
      <c r="G23" s="108" t="s">
        <v>25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f>SUM(I23:N23)</f>
        <v>0</v>
      </c>
    </row>
    <row r="24" spans="1:15" s="41" customFormat="1" ht="18" customHeight="1">
      <c r="A24" s="159"/>
      <c r="B24" s="161"/>
      <c r="C24" s="107"/>
      <c r="D24" s="124" t="s">
        <v>143</v>
      </c>
      <c r="E24" s="108" t="s">
        <v>25</v>
      </c>
      <c r="F24" s="108" t="s">
        <v>25</v>
      </c>
      <c r="G24" s="108" t="s">
        <v>25</v>
      </c>
      <c r="H24" s="109">
        <v>2100000</v>
      </c>
      <c r="I24" s="109">
        <v>500000</v>
      </c>
      <c r="J24" s="109">
        <v>1000000</v>
      </c>
      <c r="K24" s="109">
        <v>450000</v>
      </c>
      <c r="L24" s="109">
        <v>0</v>
      </c>
      <c r="M24" s="109">
        <v>0</v>
      </c>
      <c r="N24" s="109">
        <v>0</v>
      </c>
      <c r="O24" s="109">
        <f>SUM(I24:N24)</f>
        <v>1950000</v>
      </c>
    </row>
    <row r="25" spans="1:15" s="41" customFormat="1" ht="54.75" customHeight="1">
      <c r="A25" s="159"/>
      <c r="B25" s="161"/>
      <c r="C25" s="110" t="s">
        <v>37</v>
      </c>
      <c r="D25" s="120" t="s">
        <v>196</v>
      </c>
      <c r="E25" s="105"/>
      <c r="F25" s="106">
        <v>2012</v>
      </c>
      <c r="G25" s="106">
        <v>2014</v>
      </c>
      <c r="H25" s="104">
        <f aca="true" t="shared" si="8" ref="H25:O25">H26+H27</f>
        <v>1459600</v>
      </c>
      <c r="I25" s="104">
        <f t="shared" si="8"/>
        <v>0</v>
      </c>
      <c r="J25" s="104">
        <f t="shared" si="8"/>
        <v>700000</v>
      </c>
      <c r="K25" s="104">
        <f t="shared" si="8"/>
        <v>0</v>
      </c>
      <c r="L25" s="104">
        <f t="shared" si="8"/>
        <v>759600</v>
      </c>
      <c r="M25" s="104">
        <f t="shared" si="8"/>
        <v>0</v>
      </c>
      <c r="N25" s="104">
        <f t="shared" si="8"/>
        <v>0</v>
      </c>
      <c r="O25" s="104">
        <f t="shared" si="8"/>
        <v>1459600</v>
      </c>
    </row>
    <row r="26" spans="1:15" s="41" customFormat="1" ht="18.75" customHeight="1">
      <c r="A26" s="159"/>
      <c r="B26" s="161"/>
      <c r="C26" s="111"/>
      <c r="D26" s="123" t="s">
        <v>84</v>
      </c>
      <c r="E26" s="108" t="s">
        <v>25</v>
      </c>
      <c r="F26" s="108" t="s">
        <v>25</v>
      </c>
      <c r="G26" s="108" t="s">
        <v>25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f>SUM(I26:N26)</f>
        <v>0</v>
      </c>
    </row>
    <row r="27" spans="1:15" s="41" customFormat="1" ht="18.75" customHeight="1">
      <c r="A27" s="159"/>
      <c r="B27" s="161"/>
      <c r="C27" s="111"/>
      <c r="D27" s="124" t="s">
        <v>143</v>
      </c>
      <c r="E27" s="108" t="s">
        <v>25</v>
      </c>
      <c r="F27" s="108" t="s">
        <v>25</v>
      </c>
      <c r="G27" s="108" t="s">
        <v>25</v>
      </c>
      <c r="H27" s="109">
        <v>1459600</v>
      </c>
      <c r="I27" s="109">
        <v>0</v>
      </c>
      <c r="J27" s="109">
        <v>700000</v>
      </c>
      <c r="K27" s="109">
        <v>0</v>
      </c>
      <c r="L27" s="109">
        <v>759600</v>
      </c>
      <c r="M27" s="109">
        <v>0</v>
      </c>
      <c r="N27" s="109">
        <v>0</v>
      </c>
      <c r="O27" s="109">
        <f>SUM(I27:N27)</f>
        <v>1459600</v>
      </c>
    </row>
    <row r="28" spans="1:15" s="41" customFormat="1" ht="27.75" customHeight="1">
      <c r="A28" s="159"/>
      <c r="B28" s="161"/>
      <c r="C28" s="110" t="s">
        <v>38</v>
      </c>
      <c r="D28" s="120" t="s">
        <v>176</v>
      </c>
      <c r="E28" s="105"/>
      <c r="F28" s="106">
        <v>2010</v>
      </c>
      <c r="G28" s="106">
        <v>2013</v>
      </c>
      <c r="H28" s="104">
        <f aca="true" t="shared" si="9" ref="H28:O28">H29+H30</f>
        <v>500000</v>
      </c>
      <c r="I28" s="104">
        <f t="shared" si="9"/>
        <v>0</v>
      </c>
      <c r="J28" s="104">
        <f t="shared" si="9"/>
        <v>250000</v>
      </c>
      <c r="K28" s="104">
        <f t="shared" si="9"/>
        <v>229200</v>
      </c>
      <c r="L28" s="104">
        <f t="shared" si="9"/>
        <v>0</v>
      </c>
      <c r="M28" s="104">
        <f t="shared" si="9"/>
        <v>0</v>
      </c>
      <c r="N28" s="104">
        <f t="shared" si="9"/>
        <v>0</v>
      </c>
      <c r="O28" s="104">
        <f t="shared" si="9"/>
        <v>479200</v>
      </c>
    </row>
    <row r="29" spans="1:15" s="41" customFormat="1" ht="18.75" customHeight="1">
      <c r="A29" s="159"/>
      <c r="B29" s="161"/>
      <c r="C29" s="112"/>
      <c r="D29" s="123" t="s">
        <v>84</v>
      </c>
      <c r="E29" s="108" t="s">
        <v>25</v>
      </c>
      <c r="F29" s="108" t="s">
        <v>25</v>
      </c>
      <c r="G29" s="108" t="s">
        <v>25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f>SUM(I29:N29)</f>
        <v>0</v>
      </c>
    </row>
    <row r="30" spans="1:15" s="41" customFormat="1" ht="18.75" customHeight="1">
      <c r="A30" s="159"/>
      <c r="B30" s="161"/>
      <c r="C30" s="112"/>
      <c r="D30" s="124" t="s">
        <v>143</v>
      </c>
      <c r="E30" s="108" t="s">
        <v>25</v>
      </c>
      <c r="F30" s="108" t="s">
        <v>25</v>
      </c>
      <c r="G30" s="108" t="s">
        <v>25</v>
      </c>
      <c r="H30" s="109">
        <v>500000</v>
      </c>
      <c r="I30" s="109">
        <v>0</v>
      </c>
      <c r="J30" s="109">
        <v>250000</v>
      </c>
      <c r="K30" s="109">
        <v>229200</v>
      </c>
      <c r="L30" s="109">
        <v>0</v>
      </c>
      <c r="M30" s="109">
        <v>0</v>
      </c>
      <c r="N30" s="109">
        <v>0</v>
      </c>
      <c r="O30" s="109">
        <f>SUM(I30:N30)</f>
        <v>479200</v>
      </c>
    </row>
    <row r="31" spans="1:15" s="41" customFormat="1" ht="30" customHeight="1">
      <c r="A31" s="159"/>
      <c r="B31" s="161"/>
      <c r="C31" s="110" t="s">
        <v>156</v>
      </c>
      <c r="D31" s="120" t="s">
        <v>177</v>
      </c>
      <c r="E31" s="105"/>
      <c r="F31" s="106">
        <v>2008</v>
      </c>
      <c r="G31" s="106">
        <v>2012</v>
      </c>
      <c r="H31" s="104">
        <f aca="true" t="shared" si="10" ref="H31:O31">H32+H33</f>
        <v>520000</v>
      </c>
      <c r="I31" s="104">
        <f t="shared" si="10"/>
        <v>0</v>
      </c>
      <c r="J31" s="104">
        <f t="shared" si="10"/>
        <v>480000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10"/>
        <v>0</v>
      </c>
      <c r="O31" s="104">
        <f t="shared" si="10"/>
        <v>480000</v>
      </c>
    </row>
    <row r="32" spans="1:15" s="41" customFormat="1" ht="18.75" customHeight="1">
      <c r="A32" s="159"/>
      <c r="B32" s="161"/>
      <c r="C32" s="112"/>
      <c r="D32" s="123" t="s">
        <v>84</v>
      </c>
      <c r="E32" s="108" t="s">
        <v>25</v>
      </c>
      <c r="F32" s="108" t="s">
        <v>25</v>
      </c>
      <c r="G32" s="108" t="s">
        <v>25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f>SUM(I32:N32)</f>
        <v>0</v>
      </c>
    </row>
    <row r="33" spans="1:15" s="41" customFormat="1" ht="18.75" customHeight="1">
      <c r="A33" s="159"/>
      <c r="B33" s="161"/>
      <c r="C33" s="113"/>
      <c r="D33" s="124" t="s">
        <v>143</v>
      </c>
      <c r="E33" s="108" t="s">
        <v>25</v>
      </c>
      <c r="F33" s="108" t="s">
        <v>25</v>
      </c>
      <c r="G33" s="108" t="s">
        <v>25</v>
      </c>
      <c r="H33" s="109">
        <v>520000</v>
      </c>
      <c r="I33" s="109">
        <v>0</v>
      </c>
      <c r="J33" s="109">
        <v>480000</v>
      </c>
      <c r="K33" s="109">
        <v>0</v>
      </c>
      <c r="L33" s="109">
        <v>0</v>
      </c>
      <c r="M33" s="109">
        <v>0</v>
      </c>
      <c r="N33" s="109">
        <v>0</v>
      </c>
      <c r="O33" s="109">
        <f>SUM(I33:N33)</f>
        <v>480000</v>
      </c>
    </row>
    <row r="34" spans="1:15" s="41" customFormat="1" ht="27" customHeight="1">
      <c r="A34" s="159"/>
      <c r="B34" s="161"/>
      <c r="C34" s="114" t="s">
        <v>157</v>
      </c>
      <c r="D34" s="120" t="s">
        <v>178</v>
      </c>
      <c r="E34" s="115"/>
      <c r="F34" s="115">
        <v>2011</v>
      </c>
      <c r="G34" s="115">
        <v>2016</v>
      </c>
      <c r="H34" s="104">
        <f aca="true" t="shared" si="11" ref="H34:N34">H35+H36</f>
        <v>3000000</v>
      </c>
      <c r="I34" s="104">
        <f t="shared" si="11"/>
        <v>80000</v>
      </c>
      <c r="J34" s="104">
        <f t="shared" si="11"/>
        <v>1000000</v>
      </c>
      <c r="K34" s="104">
        <f t="shared" si="11"/>
        <v>500000</v>
      </c>
      <c r="L34" s="104">
        <f t="shared" si="11"/>
        <v>500000</v>
      </c>
      <c r="M34" s="104">
        <f t="shared" si="11"/>
        <v>500000</v>
      </c>
      <c r="N34" s="104">
        <f t="shared" si="11"/>
        <v>420000</v>
      </c>
      <c r="O34" s="104">
        <f>O35+O36</f>
        <v>3000000</v>
      </c>
    </row>
    <row r="35" spans="1:15" s="41" customFormat="1" ht="20.25" customHeight="1">
      <c r="A35" s="159"/>
      <c r="B35" s="161"/>
      <c r="C35" s="116"/>
      <c r="D35" s="123" t="s">
        <v>84</v>
      </c>
      <c r="E35" s="115"/>
      <c r="F35" s="108" t="s">
        <v>25</v>
      </c>
      <c r="G35" s="108" t="s">
        <v>25</v>
      </c>
      <c r="H35" s="117"/>
      <c r="I35" s="117"/>
      <c r="J35" s="117"/>
      <c r="K35" s="117"/>
      <c r="L35" s="117"/>
      <c r="M35" s="117"/>
      <c r="N35" s="117"/>
      <c r="O35" s="109">
        <f>SUM(I35:N35)</f>
        <v>0</v>
      </c>
    </row>
    <row r="36" spans="1:15" s="41" customFormat="1" ht="21.75" customHeight="1">
      <c r="A36" s="159"/>
      <c r="B36" s="161"/>
      <c r="C36" s="116"/>
      <c r="D36" s="124" t="s">
        <v>143</v>
      </c>
      <c r="E36" s="115"/>
      <c r="F36" s="108" t="s">
        <v>25</v>
      </c>
      <c r="G36" s="108" t="s">
        <v>25</v>
      </c>
      <c r="H36" s="109">
        <v>3000000</v>
      </c>
      <c r="I36" s="109">
        <v>80000</v>
      </c>
      <c r="J36" s="109">
        <v>1000000</v>
      </c>
      <c r="K36" s="109">
        <v>500000</v>
      </c>
      <c r="L36" s="109">
        <v>500000</v>
      </c>
      <c r="M36" s="109">
        <v>500000</v>
      </c>
      <c r="N36" s="109">
        <v>420000</v>
      </c>
      <c r="O36" s="109">
        <f>SUM(I36:N36)</f>
        <v>3000000</v>
      </c>
    </row>
    <row r="37" spans="1:15" s="41" customFormat="1" ht="30.75" customHeight="1">
      <c r="A37" s="159"/>
      <c r="B37" s="161"/>
      <c r="C37" s="102" t="s">
        <v>191</v>
      </c>
      <c r="D37" s="122" t="s">
        <v>174</v>
      </c>
      <c r="E37" s="105"/>
      <c r="F37" s="106">
        <v>2010</v>
      </c>
      <c r="G37" s="106">
        <v>2011</v>
      </c>
      <c r="H37" s="104">
        <f aca="true" t="shared" si="12" ref="H37:O37">H38+H39</f>
        <v>430000</v>
      </c>
      <c r="I37" s="104">
        <f t="shared" si="12"/>
        <v>70000</v>
      </c>
      <c r="J37" s="104">
        <f t="shared" si="12"/>
        <v>360000</v>
      </c>
      <c r="K37" s="104">
        <f t="shared" si="12"/>
        <v>0</v>
      </c>
      <c r="L37" s="104">
        <f t="shared" si="12"/>
        <v>0</v>
      </c>
      <c r="M37" s="104">
        <f t="shared" si="12"/>
        <v>0</v>
      </c>
      <c r="N37" s="104">
        <f t="shared" si="12"/>
        <v>0</v>
      </c>
      <c r="O37" s="104">
        <f t="shared" si="12"/>
        <v>430000</v>
      </c>
    </row>
    <row r="38" spans="1:15" s="41" customFormat="1" ht="18.75" customHeight="1">
      <c r="A38" s="159"/>
      <c r="B38" s="161"/>
      <c r="C38" s="107"/>
      <c r="D38" s="123" t="s">
        <v>84</v>
      </c>
      <c r="E38" s="108" t="s">
        <v>25</v>
      </c>
      <c r="F38" s="108" t="s">
        <v>25</v>
      </c>
      <c r="G38" s="108" t="s">
        <v>25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f>SUM(I38:N38)</f>
        <v>0</v>
      </c>
    </row>
    <row r="39" spans="1:15" s="41" customFormat="1" ht="18.75" customHeight="1">
      <c r="A39" s="159"/>
      <c r="B39" s="161"/>
      <c r="C39" s="107"/>
      <c r="D39" s="124" t="s">
        <v>143</v>
      </c>
      <c r="E39" s="108" t="s">
        <v>25</v>
      </c>
      <c r="F39" s="108" t="s">
        <v>25</v>
      </c>
      <c r="G39" s="108" t="s">
        <v>25</v>
      </c>
      <c r="H39" s="109">
        <v>430000</v>
      </c>
      <c r="I39" s="109">
        <v>70000</v>
      </c>
      <c r="J39" s="109">
        <v>360000</v>
      </c>
      <c r="K39" s="109">
        <v>0</v>
      </c>
      <c r="L39" s="109">
        <v>0</v>
      </c>
      <c r="M39" s="109">
        <v>0</v>
      </c>
      <c r="N39" s="109">
        <v>0</v>
      </c>
      <c r="O39" s="109">
        <f>SUM(I39:N39)</f>
        <v>430000</v>
      </c>
    </row>
    <row r="40" spans="1:15" s="41" customFormat="1" ht="47.25" customHeight="1">
      <c r="A40" s="159"/>
      <c r="B40" s="161"/>
      <c r="C40" s="102" t="s">
        <v>192</v>
      </c>
      <c r="D40" s="122" t="s">
        <v>188</v>
      </c>
      <c r="E40" s="105"/>
      <c r="F40" s="106">
        <v>2008</v>
      </c>
      <c r="G40" s="106">
        <v>2011</v>
      </c>
      <c r="H40" s="118">
        <f aca="true" t="shared" si="13" ref="H40:O40">H41+H42</f>
        <v>570000</v>
      </c>
      <c r="I40" s="104">
        <f t="shared" si="13"/>
        <v>175450</v>
      </c>
      <c r="J40" s="104">
        <f t="shared" si="13"/>
        <v>0</v>
      </c>
      <c r="K40" s="104">
        <f t="shared" si="13"/>
        <v>0</v>
      </c>
      <c r="L40" s="104">
        <f t="shared" si="13"/>
        <v>0</v>
      </c>
      <c r="M40" s="104">
        <f t="shared" si="13"/>
        <v>0</v>
      </c>
      <c r="N40" s="104">
        <f t="shared" si="13"/>
        <v>0</v>
      </c>
      <c r="O40" s="104">
        <f t="shared" si="13"/>
        <v>175450</v>
      </c>
    </row>
    <row r="41" spans="1:15" s="41" customFormat="1" ht="18.75" customHeight="1">
      <c r="A41" s="159"/>
      <c r="B41" s="161"/>
      <c r="C41" s="107"/>
      <c r="D41" s="123" t="s">
        <v>84</v>
      </c>
      <c r="E41" s="108" t="s">
        <v>25</v>
      </c>
      <c r="F41" s="108" t="s">
        <v>25</v>
      </c>
      <c r="G41" s="108" t="s">
        <v>25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f>SUM(I41:N41)</f>
        <v>0</v>
      </c>
    </row>
    <row r="42" spans="1:15" s="41" customFormat="1" ht="18.75" customHeight="1">
      <c r="A42" s="159"/>
      <c r="B42" s="161"/>
      <c r="C42" s="107"/>
      <c r="D42" s="124" t="s">
        <v>143</v>
      </c>
      <c r="E42" s="108" t="s">
        <v>25</v>
      </c>
      <c r="F42" s="108" t="s">
        <v>25</v>
      </c>
      <c r="G42" s="108" t="s">
        <v>25</v>
      </c>
      <c r="H42" s="109">
        <v>570000</v>
      </c>
      <c r="I42" s="109">
        <v>175450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f>SUM(I42:N42)</f>
        <v>175450</v>
      </c>
    </row>
    <row r="43" spans="1:15" s="41" customFormat="1" ht="30" customHeight="1">
      <c r="A43" s="159"/>
      <c r="B43" s="161"/>
      <c r="C43" s="102" t="s">
        <v>158</v>
      </c>
      <c r="D43" s="122" t="s">
        <v>162</v>
      </c>
      <c r="E43" s="105"/>
      <c r="F43" s="106">
        <v>2010</v>
      </c>
      <c r="G43" s="106">
        <v>2011</v>
      </c>
      <c r="H43" s="104">
        <f aca="true" t="shared" si="14" ref="H43:O43">H44+H45</f>
        <v>150000</v>
      </c>
      <c r="I43" s="104">
        <f t="shared" si="14"/>
        <v>100000</v>
      </c>
      <c r="J43" s="104">
        <f t="shared" si="14"/>
        <v>0</v>
      </c>
      <c r="K43" s="104">
        <f t="shared" si="14"/>
        <v>0</v>
      </c>
      <c r="L43" s="104">
        <f t="shared" si="14"/>
        <v>0</v>
      </c>
      <c r="M43" s="104">
        <f t="shared" si="14"/>
        <v>0</v>
      </c>
      <c r="N43" s="104">
        <f t="shared" si="14"/>
        <v>0</v>
      </c>
      <c r="O43" s="104">
        <f t="shared" si="14"/>
        <v>100000</v>
      </c>
    </row>
    <row r="44" spans="1:15" s="41" customFormat="1" ht="18.75" customHeight="1">
      <c r="A44" s="159"/>
      <c r="B44" s="161"/>
      <c r="C44" s="107"/>
      <c r="D44" s="123" t="s">
        <v>84</v>
      </c>
      <c r="E44" s="108" t="s">
        <v>25</v>
      </c>
      <c r="F44" s="108" t="s">
        <v>25</v>
      </c>
      <c r="G44" s="108" t="s">
        <v>25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f>SUM(I44:N44)</f>
        <v>0</v>
      </c>
    </row>
    <row r="45" spans="1:15" s="41" customFormat="1" ht="18.75" customHeight="1">
      <c r="A45" s="159"/>
      <c r="B45" s="161"/>
      <c r="C45" s="107"/>
      <c r="D45" s="124" t="s">
        <v>143</v>
      </c>
      <c r="E45" s="108" t="s">
        <v>25</v>
      </c>
      <c r="F45" s="108" t="s">
        <v>25</v>
      </c>
      <c r="G45" s="108" t="s">
        <v>25</v>
      </c>
      <c r="H45" s="109">
        <v>150000</v>
      </c>
      <c r="I45" s="109">
        <v>100000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f>SUM(I45:N45)</f>
        <v>100000</v>
      </c>
    </row>
    <row r="46" spans="1:15" s="41" customFormat="1" ht="30.75" customHeight="1">
      <c r="A46" s="159"/>
      <c r="B46" s="161"/>
      <c r="C46" s="102" t="s">
        <v>193</v>
      </c>
      <c r="D46" s="122" t="s">
        <v>172</v>
      </c>
      <c r="E46" s="105"/>
      <c r="F46" s="106">
        <v>2010</v>
      </c>
      <c r="G46" s="106">
        <v>2011</v>
      </c>
      <c r="H46" s="104">
        <f aca="true" t="shared" si="15" ref="H46:O46">H47+H48</f>
        <v>335000</v>
      </c>
      <c r="I46" s="104">
        <f t="shared" si="15"/>
        <v>335000</v>
      </c>
      <c r="J46" s="104">
        <f t="shared" si="15"/>
        <v>0</v>
      </c>
      <c r="K46" s="104">
        <f t="shared" si="15"/>
        <v>0</v>
      </c>
      <c r="L46" s="104">
        <f t="shared" si="15"/>
        <v>0</v>
      </c>
      <c r="M46" s="104">
        <f t="shared" si="15"/>
        <v>0</v>
      </c>
      <c r="N46" s="104">
        <f t="shared" si="15"/>
        <v>0</v>
      </c>
      <c r="O46" s="104">
        <f t="shared" si="15"/>
        <v>335000</v>
      </c>
    </row>
    <row r="47" spans="1:15" s="41" customFormat="1" ht="18.75" customHeight="1">
      <c r="A47" s="159"/>
      <c r="B47" s="161"/>
      <c r="C47" s="107"/>
      <c r="D47" s="123" t="s">
        <v>84</v>
      </c>
      <c r="E47" s="108" t="s">
        <v>25</v>
      </c>
      <c r="F47" s="108" t="s">
        <v>25</v>
      </c>
      <c r="G47" s="108" t="s">
        <v>25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f>SUM(I47:N47)</f>
        <v>0</v>
      </c>
    </row>
    <row r="48" spans="1:15" s="41" customFormat="1" ht="18.75" customHeight="1">
      <c r="A48" s="159"/>
      <c r="B48" s="161"/>
      <c r="C48" s="107"/>
      <c r="D48" s="124" t="s">
        <v>143</v>
      </c>
      <c r="E48" s="108" t="s">
        <v>25</v>
      </c>
      <c r="F48" s="108" t="s">
        <v>25</v>
      </c>
      <c r="G48" s="108" t="s">
        <v>25</v>
      </c>
      <c r="H48" s="109">
        <v>335000</v>
      </c>
      <c r="I48" s="109">
        <v>335000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f>SUM(I48:N48)</f>
        <v>335000</v>
      </c>
    </row>
    <row r="49" spans="1:15" s="41" customFormat="1" ht="29.25" customHeight="1">
      <c r="A49" s="159"/>
      <c r="B49" s="161"/>
      <c r="C49" s="102" t="s">
        <v>159</v>
      </c>
      <c r="D49" s="122" t="s">
        <v>163</v>
      </c>
      <c r="E49" s="105"/>
      <c r="F49" s="106">
        <v>2011</v>
      </c>
      <c r="G49" s="106">
        <v>2012</v>
      </c>
      <c r="H49" s="104">
        <f aca="true" t="shared" si="16" ref="H49:O49">H50+H51</f>
        <v>1300000</v>
      </c>
      <c r="I49" s="104">
        <f t="shared" si="16"/>
        <v>200000</v>
      </c>
      <c r="J49" s="104">
        <f t="shared" si="16"/>
        <v>870000</v>
      </c>
      <c r="K49" s="104">
        <f t="shared" si="16"/>
        <v>0</v>
      </c>
      <c r="L49" s="104">
        <f t="shared" si="16"/>
        <v>0</v>
      </c>
      <c r="M49" s="104">
        <f t="shared" si="16"/>
        <v>0</v>
      </c>
      <c r="N49" s="104">
        <f t="shared" si="16"/>
        <v>0</v>
      </c>
      <c r="O49" s="104">
        <f t="shared" si="16"/>
        <v>1070000</v>
      </c>
    </row>
    <row r="50" spans="1:15" s="41" customFormat="1" ht="18.75" customHeight="1">
      <c r="A50" s="159"/>
      <c r="B50" s="161"/>
      <c r="C50" s="107"/>
      <c r="D50" s="123" t="s">
        <v>84</v>
      </c>
      <c r="E50" s="108" t="s">
        <v>25</v>
      </c>
      <c r="F50" s="108" t="s">
        <v>25</v>
      </c>
      <c r="G50" s="108" t="s">
        <v>25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f>SUM(I50:N50)</f>
        <v>0</v>
      </c>
    </row>
    <row r="51" spans="1:15" s="41" customFormat="1" ht="18.75" customHeight="1">
      <c r="A51" s="159"/>
      <c r="B51" s="161"/>
      <c r="C51" s="107"/>
      <c r="D51" s="124" t="s">
        <v>143</v>
      </c>
      <c r="E51" s="108" t="s">
        <v>25</v>
      </c>
      <c r="F51" s="108" t="s">
        <v>25</v>
      </c>
      <c r="G51" s="108" t="s">
        <v>25</v>
      </c>
      <c r="H51" s="109">
        <v>1300000</v>
      </c>
      <c r="I51" s="109">
        <v>200000</v>
      </c>
      <c r="J51" s="109">
        <v>870000</v>
      </c>
      <c r="K51" s="109">
        <v>0</v>
      </c>
      <c r="L51" s="109">
        <v>0</v>
      </c>
      <c r="M51" s="109">
        <v>0</v>
      </c>
      <c r="N51" s="109">
        <v>0</v>
      </c>
      <c r="O51" s="109">
        <f>SUM(I51:N51)</f>
        <v>1070000</v>
      </c>
    </row>
    <row r="52" spans="1:15" s="41" customFormat="1" ht="21.75" customHeight="1">
      <c r="A52" s="159"/>
      <c r="B52" s="161"/>
      <c r="C52" s="102" t="s">
        <v>160</v>
      </c>
      <c r="D52" s="122" t="s">
        <v>173</v>
      </c>
      <c r="E52" s="105"/>
      <c r="F52" s="106">
        <v>2008</v>
      </c>
      <c r="G52" s="106">
        <v>2011</v>
      </c>
      <c r="H52" s="104">
        <f>H54</f>
        <v>3500000</v>
      </c>
      <c r="I52" s="104">
        <f aca="true" t="shared" si="17" ref="I52:O52">I53+I54</f>
        <v>3436600</v>
      </c>
      <c r="J52" s="104">
        <f t="shared" si="17"/>
        <v>0</v>
      </c>
      <c r="K52" s="104">
        <f t="shared" si="17"/>
        <v>0</v>
      </c>
      <c r="L52" s="104">
        <f t="shared" si="17"/>
        <v>0</v>
      </c>
      <c r="M52" s="104">
        <f t="shared" si="17"/>
        <v>0</v>
      </c>
      <c r="N52" s="104">
        <f t="shared" si="17"/>
        <v>0</v>
      </c>
      <c r="O52" s="104">
        <f t="shared" si="17"/>
        <v>3436600</v>
      </c>
    </row>
    <row r="53" spans="1:15" s="41" customFormat="1" ht="18.75" customHeight="1">
      <c r="A53" s="159"/>
      <c r="B53" s="161"/>
      <c r="C53" s="107"/>
      <c r="D53" s="123" t="s">
        <v>84</v>
      </c>
      <c r="E53" s="108" t="s">
        <v>25</v>
      </c>
      <c r="F53" s="108" t="s">
        <v>25</v>
      </c>
      <c r="G53" s="108" t="s">
        <v>25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f>SUM(I53:N53)</f>
        <v>0</v>
      </c>
    </row>
    <row r="54" spans="1:15" s="41" customFormat="1" ht="18.75" customHeight="1">
      <c r="A54" s="159"/>
      <c r="B54" s="161"/>
      <c r="C54" s="107"/>
      <c r="D54" s="124" t="s">
        <v>143</v>
      </c>
      <c r="E54" s="108" t="s">
        <v>25</v>
      </c>
      <c r="F54" s="108" t="s">
        <v>25</v>
      </c>
      <c r="G54" s="108" t="s">
        <v>25</v>
      </c>
      <c r="H54" s="109">
        <v>3500000</v>
      </c>
      <c r="I54" s="109">
        <v>3436600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f>SUM(I54:N54)</f>
        <v>3436600</v>
      </c>
    </row>
    <row r="55" spans="1:15" s="41" customFormat="1" ht="18.75" customHeight="1">
      <c r="A55" s="159"/>
      <c r="B55" s="161"/>
      <c r="C55" s="102" t="s">
        <v>189</v>
      </c>
      <c r="D55" s="122" t="s">
        <v>164</v>
      </c>
      <c r="E55" s="105"/>
      <c r="F55" s="106">
        <v>2010</v>
      </c>
      <c r="G55" s="106">
        <v>2011</v>
      </c>
      <c r="H55" s="104">
        <f aca="true" t="shared" si="18" ref="H55:O55">H56+H57</f>
        <v>450000</v>
      </c>
      <c r="I55" s="104">
        <f t="shared" si="18"/>
        <v>350000</v>
      </c>
      <c r="J55" s="104">
        <f t="shared" si="18"/>
        <v>0</v>
      </c>
      <c r="K55" s="104">
        <v>1500</v>
      </c>
      <c r="L55" s="104">
        <f t="shared" si="18"/>
        <v>0</v>
      </c>
      <c r="M55" s="104">
        <f t="shared" si="18"/>
        <v>0</v>
      </c>
      <c r="N55" s="104">
        <f t="shared" si="18"/>
        <v>0</v>
      </c>
      <c r="O55" s="104">
        <f t="shared" si="18"/>
        <v>350000</v>
      </c>
    </row>
    <row r="56" spans="1:15" s="41" customFormat="1" ht="18.75" customHeight="1">
      <c r="A56" s="159"/>
      <c r="B56" s="161"/>
      <c r="C56" s="107"/>
      <c r="D56" s="123" t="s">
        <v>84</v>
      </c>
      <c r="E56" s="108" t="s">
        <v>25</v>
      </c>
      <c r="F56" s="108" t="s">
        <v>25</v>
      </c>
      <c r="G56" s="108" t="s">
        <v>25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f>SUM(I56:N56)</f>
        <v>0</v>
      </c>
    </row>
    <row r="57" spans="1:15" s="41" customFormat="1" ht="18.75" customHeight="1">
      <c r="A57" s="159"/>
      <c r="B57" s="161"/>
      <c r="C57" s="107"/>
      <c r="D57" s="124" t="s">
        <v>143</v>
      </c>
      <c r="E57" s="108" t="s">
        <v>25</v>
      </c>
      <c r="F57" s="108" t="s">
        <v>25</v>
      </c>
      <c r="G57" s="108" t="s">
        <v>25</v>
      </c>
      <c r="H57" s="109">
        <v>450000</v>
      </c>
      <c r="I57" s="109">
        <v>350000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f>SUM(I57:N57)</f>
        <v>350000</v>
      </c>
    </row>
    <row r="58" spans="1:15" s="41" customFormat="1" ht="18.75" customHeight="1">
      <c r="A58" s="159"/>
      <c r="B58" s="161"/>
      <c r="C58" s="102" t="s">
        <v>161</v>
      </c>
      <c r="D58" s="122" t="s">
        <v>165</v>
      </c>
      <c r="E58" s="105"/>
      <c r="F58" s="106">
        <v>2009</v>
      </c>
      <c r="G58" s="106">
        <v>2012</v>
      </c>
      <c r="H58" s="104">
        <f aca="true" t="shared" si="19" ref="H58:O58">H59+H60</f>
        <v>1460000</v>
      </c>
      <c r="I58" s="104">
        <f t="shared" si="19"/>
        <v>400000</v>
      </c>
      <c r="J58" s="104">
        <f t="shared" si="19"/>
        <v>1060000</v>
      </c>
      <c r="K58" s="104">
        <f t="shared" si="19"/>
        <v>0</v>
      </c>
      <c r="L58" s="104">
        <f t="shared" si="19"/>
        <v>0</v>
      </c>
      <c r="M58" s="104">
        <f t="shared" si="19"/>
        <v>0</v>
      </c>
      <c r="N58" s="104">
        <f t="shared" si="19"/>
        <v>0</v>
      </c>
      <c r="O58" s="104">
        <f t="shared" si="19"/>
        <v>1460000</v>
      </c>
    </row>
    <row r="59" spans="1:15" s="41" customFormat="1" ht="15" customHeight="1">
      <c r="A59" s="159"/>
      <c r="B59" s="161"/>
      <c r="C59" s="107"/>
      <c r="D59" s="123" t="s">
        <v>84</v>
      </c>
      <c r="E59" s="108" t="s">
        <v>25</v>
      </c>
      <c r="F59" s="108" t="s">
        <v>25</v>
      </c>
      <c r="G59" s="108" t="s">
        <v>25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f>SUM(I59:N59)</f>
        <v>0</v>
      </c>
    </row>
    <row r="60" spans="1:15" s="41" customFormat="1" ht="14.25" customHeight="1">
      <c r="A60" s="159"/>
      <c r="B60" s="161"/>
      <c r="C60" s="107"/>
      <c r="D60" s="124" t="s">
        <v>143</v>
      </c>
      <c r="E60" s="108" t="s">
        <v>25</v>
      </c>
      <c r="F60" s="108" t="s">
        <v>25</v>
      </c>
      <c r="G60" s="108" t="s">
        <v>25</v>
      </c>
      <c r="H60" s="109">
        <v>1460000</v>
      </c>
      <c r="I60" s="109">
        <v>400000</v>
      </c>
      <c r="J60" s="109">
        <v>1060000</v>
      </c>
      <c r="K60" s="109">
        <v>0</v>
      </c>
      <c r="L60" s="109">
        <v>0</v>
      </c>
      <c r="M60" s="109">
        <v>0</v>
      </c>
      <c r="N60" s="109">
        <v>0</v>
      </c>
      <c r="O60" s="109">
        <f>SUM(I60:N60)</f>
        <v>1460000</v>
      </c>
    </row>
    <row r="61" spans="1:15" s="41" customFormat="1" ht="45" customHeight="1">
      <c r="A61" s="159"/>
      <c r="B61" s="161"/>
      <c r="C61" s="102" t="s">
        <v>197</v>
      </c>
      <c r="D61" s="122" t="s">
        <v>175</v>
      </c>
      <c r="E61" s="105"/>
      <c r="F61" s="106">
        <v>2008</v>
      </c>
      <c r="G61" s="106">
        <v>2012</v>
      </c>
      <c r="H61" s="104">
        <f aca="true" t="shared" si="20" ref="H61:O61">H62+H63</f>
        <v>3500000</v>
      </c>
      <c r="I61" s="104">
        <v>200000</v>
      </c>
      <c r="J61" s="104">
        <f>J62+J63</f>
        <v>200000</v>
      </c>
      <c r="K61" s="104">
        <f t="shared" si="20"/>
        <v>1700000</v>
      </c>
      <c r="L61" s="104">
        <f t="shared" si="20"/>
        <v>0</v>
      </c>
      <c r="M61" s="104">
        <f t="shared" si="20"/>
        <v>0</v>
      </c>
      <c r="N61" s="104">
        <f t="shared" si="20"/>
        <v>0</v>
      </c>
      <c r="O61" s="104">
        <f t="shared" si="20"/>
        <v>2100000</v>
      </c>
    </row>
    <row r="62" spans="1:15" s="41" customFormat="1" ht="18.75" customHeight="1">
      <c r="A62" s="159"/>
      <c r="B62" s="161"/>
      <c r="C62" s="107"/>
      <c r="D62" s="123" t="s">
        <v>84</v>
      </c>
      <c r="E62" s="108" t="s">
        <v>25</v>
      </c>
      <c r="F62" s="108" t="s">
        <v>25</v>
      </c>
      <c r="G62" s="108" t="s">
        <v>25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f>SUM(I62:N62)</f>
        <v>0</v>
      </c>
    </row>
    <row r="63" spans="1:15" s="41" customFormat="1" ht="18.75" customHeight="1">
      <c r="A63" s="159"/>
      <c r="B63" s="161"/>
      <c r="C63" s="107"/>
      <c r="D63" s="124" t="s">
        <v>143</v>
      </c>
      <c r="E63" s="108" t="s">
        <v>25</v>
      </c>
      <c r="F63" s="108" t="s">
        <v>25</v>
      </c>
      <c r="G63" s="108" t="s">
        <v>25</v>
      </c>
      <c r="H63" s="109">
        <v>3500000</v>
      </c>
      <c r="I63" s="109">
        <v>200000</v>
      </c>
      <c r="J63" s="109">
        <v>200000</v>
      </c>
      <c r="K63" s="109">
        <v>1700000</v>
      </c>
      <c r="L63" s="109">
        <v>0</v>
      </c>
      <c r="M63" s="109">
        <v>0</v>
      </c>
      <c r="N63" s="109">
        <v>0</v>
      </c>
      <c r="O63" s="109">
        <f>SUM(I63:N63)</f>
        <v>2100000</v>
      </c>
    </row>
    <row r="64" spans="1:15" s="41" customFormat="1" ht="18.75" customHeight="1">
      <c r="A64" s="159"/>
      <c r="B64" s="161"/>
      <c r="C64" s="102" t="s">
        <v>169</v>
      </c>
      <c r="D64" s="120" t="s">
        <v>199</v>
      </c>
      <c r="E64" s="108"/>
      <c r="F64" s="108">
        <v>2011</v>
      </c>
      <c r="G64" s="108">
        <v>2013</v>
      </c>
      <c r="H64" s="104">
        <f aca="true" t="shared" si="21" ref="H64:O64">H65+H66</f>
        <v>2600000</v>
      </c>
      <c r="I64" s="104">
        <f t="shared" si="21"/>
        <v>85000</v>
      </c>
      <c r="J64" s="104">
        <f t="shared" si="21"/>
        <v>1915000</v>
      </c>
      <c r="K64" s="104">
        <f t="shared" si="21"/>
        <v>600000</v>
      </c>
      <c r="L64" s="104">
        <f t="shared" si="21"/>
        <v>0</v>
      </c>
      <c r="M64" s="104">
        <f t="shared" si="21"/>
        <v>0</v>
      </c>
      <c r="N64" s="104">
        <f t="shared" si="21"/>
        <v>0</v>
      </c>
      <c r="O64" s="104">
        <f t="shared" si="21"/>
        <v>2600000</v>
      </c>
    </row>
    <row r="65" spans="1:15" s="41" customFormat="1" ht="18.75" customHeight="1">
      <c r="A65" s="159"/>
      <c r="B65" s="161"/>
      <c r="C65" s="107"/>
      <c r="D65" s="123" t="s">
        <v>84</v>
      </c>
      <c r="E65" s="108" t="s">
        <v>25</v>
      </c>
      <c r="F65" s="108" t="s">
        <v>25</v>
      </c>
      <c r="G65" s="108" t="s">
        <v>25</v>
      </c>
      <c r="H65" s="109"/>
      <c r="I65" s="109"/>
      <c r="J65" s="109"/>
      <c r="K65" s="109"/>
      <c r="L65" s="109"/>
      <c r="M65" s="109"/>
      <c r="N65" s="109"/>
      <c r="O65" s="109">
        <f>SUM(I65:N65)</f>
        <v>0</v>
      </c>
    </row>
    <row r="66" spans="1:15" s="41" customFormat="1" ht="18.75" customHeight="1">
      <c r="A66" s="159"/>
      <c r="B66" s="161"/>
      <c r="C66" s="107"/>
      <c r="D66" s="124" t="s">
        <v>143</v>
      </c>
      <c r="E66" s="108" t="s">
        <v>25</v>
      </c>
      <c r="F66" s="108" t="s">
        <v>25</v>
      </c>
      <c r="G66" s="108" t="s">
        <v>25</v>
      </c>
      <c r="H66" s="109">
        <v>2600000</v>
      </c>
      <c r="I66" s="109">
        <v>85000</v>
      </c>
      <c r="J66" s="109">
        <v>1915000</v>
      </c>
      <c r="K66" s="109">
        <v>600000</v>
      </c>
      <c r="L66" s="109"/>
      <c r="M66" s="109"/>
      <c r="N66" s="109"/>
      <c r="O66" s="109">
        <f>SUM(I66:N66)</f>
        <v>2600000</v>
      </c>
    </row>
    <row r="67" spans="1:15" s="41" customFormat="1" ht="38.25" customHeight="1">
      <c r="A67" s="159"/>
      <c r="B67" s="161"/>
      <c r="C67" s="102" t="s">
        <v>170</v>
      </c>
      <c r="D67" s="120" t="s">
        <v>179</v>
      </c>
      <c r="E67" s="105"/>
      <c r="F67" s="106">
        <v>2010</v>
      </c>
      <c r="G67" s="106">
        <v>2013</v>
      </c>
      <c r="H67" s="104">
        <f>H69</f>
        <v>105000</v>
      </c>
      <c r="I67" s="104">
        <f>I69</f>
        <v>35000</v>
      </c>
      <c r="J67" s="104">
        <f aca="true" t="shared" si="22" ref="J67:O67">J68+J69</f>
        <v>35000</v>
      </c>
      <c r="K67" s="104">
        <f t="shared" si="22"/>
        <v>30000</v>
      </c>
      <c r="L67" s="104">
        <f t="shared" si="22"/>
        <v>0</v>
      </c>
      <c r="M67" s="104">
        <f t="shared" si="22"/>
        <v>0</v>
      </c>
      <c r="N67" s="104">
        <f t="shared" si="22"/>
        <v>0</v>
      </c>
      <c r="O67" s="104">
        <f t="shared" si="22"/>
        <v>100000</v>
      </c>
    </row>
    <row r="68" spans="1:15" s="41" customFormat="1" ht="24" customHeight="1">
      <c r="A68" s="159"/>
      <c r="B68" s="161"/>
      <c r="C68" s="107"/>
      <c r="D68" s="123" t="s">
        <v>84</v>
      </c>
      <c r="E68" s="108" t="s">
        <v>25</v>
      </c>
      <c r="F68" s="108" t="s">
        <v>25</v>
      </c>
      <c r="G68" s="108" t="s">
        <v>25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f>SUM(I68:N68)</f>
        <v>0</v>
      </c>
    </row>
    <row r="69" spans="1:15" s="41" customFormat="1" ht="21" customHeight="1">
      <c r="A69" s="159"/>
      <c r="B69" s="161"/>
      <c r="C69" s="107"/>
      <c r="D69" s="124" t="s">
        <v>143</v>
      </c>
      <c r="E69" s="108" t="s">
        <v>25</v>
      </c>
      <c r="F69" s="108" t="s">
        <v>25</v>
      </c>
      <c r="G69" s="108" t="s">
        <v>25</v>
      </c>
      <c r="H69" s="109">
        <v>105000</v>
      </c>
      <c r="I69" s="109">
        <v>35000</v>
      </c>
      <c r="J69" s="109">
        <v>35000</v>
      </c>
      <c r="K69" s="109">
        <v>30000</v>
      </c>
      <c r="L69" s="109">
        <v>0</v>
      </c>
      <c r="M69" s="109">
        <v>0</v>
      </c>
      <c r="N69" s="109">
        <v>0</v>
      </c>
      <c r="O69" s="109">
        <f>SUM(I69:N69)</f>
        <v>100000</v>
      </c>
    </row>
    <row r="70" spans="1:15" s="41" customFormat="1" ht="22.5" customHeight="1">
      <c r="A70" s="159"/>
      <c r="B70" s="161"/>
      <c r="C70" s="102" t="s">
        <v>180</v>
      </c>
      <c r="D70" s="125" t="s">
        <v>166</v>
      </c>
      <c r="E70" s="105"/>
      <c r="F70" s="106">
        <v>2010</v>
      </c>
      <c r="G70" s="106">
        <v>2012</v>
      </c>
      <c r="H70" s="104">
        <f aca="true" t="shared" si="23" ref="H70:O70">H71+H72</f>
        <v>750000</v>
      </c>
      <c r="I70" s="104">
        <f t="shared" si="23"/>
        <v>250000</v>
      </c>
      <c r="J70" s="104">
        <f t="shared" si="23"/>
        <v>250000</v>
      </c>
      <c r="K70" s="104">
        <f t="shared" si="23"/>
        <v>0</v>
      </c>
      <c r="L70" s="104">
        <f t="shared" si="23"/>
        <v>0</v>
      </c>
      <c r="M70" s="104">
        <f t="shared" si="23"/>
        <v>0</v>
      </c>
      <c r="N70" s="104">
        <f t="shared" si="23"/>
        <v>0</v>
      </c>
      <c r="O70" s="104">
        <f t="shared" si="23"/>
        <v>500000</v>
      </c>
    </row>
    <row r="71" spans="1:15" s="41" customFormat="1" ht="18.75" customHeight="1">
      <c r="A71" s="159"/>
      <c r="B71" s="161"/>
      <c r="C71" s="107"/>
      <c r="D71" s="123" t="s">
        <v>84</v>
      </c>
      <c r="E71" s="108" t="s">
        <v>25</v>
      </c>
      <c r="F71" s="108" t="s">
        <v>25</v>
      </c>
      <c r="G71" s="108" t="s">
        <v>25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f>SUM(I71:N71)</f>
        <v>0</v>
      </c>
    </row>
    <row r="72" spans="1:15" s="41" customFormat="1" ht="18.75" customHeight="1">
      <c r="A72" s="159"/>
      <c r="B72" s="161"/>
      <c r="C72" s="107"/>
      <c r="D72" s="124" t="s">
        <v>143</v>
      </c>
      <c r="E72" s="108" t="s">
        <v>25</v>
      </c>
      <c r="F72" s="108" t="s">
        <v>25</v>
      </c>
      <c r="G72" s="108" t="s">
        <v>25</v>
      </c>
      <c r="H72" s="109">
        <v>750000</v>
      </c>
      <c r="I72" s="109">
        <v>250000</v>
      </c>
      <c r="J72" s="109">
        <v>250000</v>
      </c>
      <c r="K72" s="109">
        <v>0</v>
      </c>
      <c r="L72" s="109">
        <v>0</v>
      </c>
      <c r="M72" s="109">
        <v>0</v>
      </c>
      <c r="N72" s="109">
        <v>0</v>
      </c>
      <c r="O72" s="109">
        <f>SUM(I72:N72)</f>
        <v>500000</v>
      </c>
    </row>
    <row r="73" spans="1:15" s="41" customFormat="1" ht="18.75" customHeight="1">
      <c r="A73" s="159"/>
      <c r="B73" s="161"/>
      <c r="C73" s="102" t="s">
        <v>190</v>
      </c>
      <c r="D73" s="125" t="s">
        <v>167</v>
      </c>
      <c r="E73" s="105"/>
      <c r="F73" s="106">
        <v>2008</v>
      </c>
      <c r="G73" s="106">
        <v>2011</v>
      </c>
      <c r="H73" s="104">
        <v>5600000</v>
      </c>
      <c r="I73" s="104">
        <v>3950000</v>
      </c>
      <c r="J73" s="104">
        <f aca="true" t="shared" si="24" ref="J73:O73">J74+J75</f>
        <v>0</v>
      </c>
      <c r="K73" s="104">
        <f t="shared" si="24"/>
        <v>0</v>
      </c>
      <c r="L73" s="104">
        <f t="shared" si="24"/>
        <v>0</v>
      </c>
      <c r="M73" s="104">
        <f t="shared" si="24"/>
        <v>0</v>
      </c>
      <c r="N73" s="104">
        <f t="shared" si="24"/>
        <v>0</v>
      </c>
      <c r="O73" s="104">
        <f t="shared" si="24"/>
        <v>3950000</v>
      </c>
    </row>
    <row r="74" spans="1:15" s="41" customFormat="1" ht="18.75" customHeight="1">
      <c r="A74" s="159"/>
      <c r="B74" s="161"/>
      <c r="C74" s="107"/>
      <c r="D74" s="123" t="s">
        <v>84</v>
      </c>
      <c r="E74" s="108" t="s">
        <v>25</v>
      </c>
      <c r="F74" s="108" t="s">
        <v>25</v>
      </c>
      <c r="G74" s="108" t="s">
        <v>25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f>SUM(I74:N74)</f>
        <v>0</v>
      </c>
    </row>
    <row r="75" spans="1:15" s="41" customFormat="1" ht="18.75" customHeight="1">
      <c r="A75" s="159"/>
      <c r="B75" s="161"/>
      <c r="C75" s="107"/>
      <c r="D75" s="124" t="s">
        <v>143</v>
      </c>
      <c r="E75" s="108" t="s">
        <v>25</v>
      </c>
      <c r="F75" s="108" t="s">
        <v>25</v>
      </c>
      <c r="G75" s="108" t="s">
        <v>25</v>
      </c>
      <c r="H75" s="109">
        <v>5600000</v>
      </c>
      <c r="I75" s="109">
        <v>3950000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f>SUM(I75:N75)</f>
        <v>3950000</v>
      </c>
    </row>
    <row r="76" spans="1:15" s="41" customFormat="1" ht="30" customHeight="1">
      <c r="A76" s="159"/>
      <c r="B76" s="161"/>
      <c r="C76" s="102" t="s">
        <v>181</v>
      </c>
      <c r="D76" s="122" t="s">
        <v>171</v>
      </c>
      <c r="E76" s="105"/>
      <c r="F76" s="106">
        <v>2006</v>
      </c>
      <c r="G76" s="106">
        <v>2011</v>
      </c>
      <c r="H76" s="104">
        <f aca="true" t="shared" si="25" ref="H76:O76">H77+H78</f>
        <v>18050000</v>
      </c>
      <c r="I76" s="104">
        <f t="shared" si="25"/>
        <v>800000</v>
      </c>
      <c r="J76" s="104">
        <f t="shared" si="25"/>
        <v>0</v>
      </c>
      <c r="K76" s="104">
        <f t="shared" si="25"/>
        <v>0</v>
      </c>
      <c r="L76" s="104">
        <f t="shared" si="25"/>
        <v>0</v>
      </c>
      <c r="M76" s="104">
        <f t="shared" si="25"/>
        <v>0</v>
      </c>
      <c r="N76" s="104">
        <f t="shared" si="25"/>
        <v>0</v>
      </c>
      <c r="O76" s="104">
        <f t="shared" si="25"/>
        <v>800000</v>
      </c>
    </row>
    <row r="77" spans="1:15" s="41" customFormat="1" ht="18.75" customHeight="1">
      <c r="A77" s="159"/>
      <c r="B77" s="161"/>
      <c r="C77" s="107"/>
      <c r="D77" s="123" t="s">
        <v>84</v>
      </c>
      <c r="E77" s="108" t="s">
        <v>25</v>
      </c>
      <c r="F77" s="108" t="s">
        <v>25</v>
      </c>
      <c r="G77" s="108" t="s">
        <v>25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f>SUM(I77:N77)</f>
        <v>0</v>
      </c>
    </row>
    <row r="78" spans="1:15" s="41" customFormat="1" ht="18.75" customHeight="1">
      <c r="A78" s="159"/>
      <c r="B78" s="161"/>
      <c r="C78" s="107"/>
      <c r="D78" s="124" t="s">
        <v>143</v>
      </c>
      <c r="E78" s="108" t="s">
        <v>25</v>
      </c>
      <c r="F78" s="108" t="s">
        <v>25</v>
      </c>
      <c r="G78" s="108" t="s">
        <v>25</v>
      </c>
      <c r="H78" s="109">
        <v>18050000</v>
      </c>
      <c r="I78" s="109">
        <v>800000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f>SUM(I78:N78)</f>
        <v>800000</v>
      </c>
    </row>
    <row r="79" spans="1:15" ht="27.75" customHeight="1">
      <c r="A79" s="159"/>
      <c r="B79" s="161"/>
      <c r="C79" s="102" t="s">
        <v>182</v>
      </c>
      <c r="D79" s="122" t="s">
        <v>168</v>
      </c>
      <c r="E79" s="105"/>
      <c r="F79" s="106">
        <v>2010</v>
      </c>
      <c r="G79" s="106">
        <v>2011</v>
      </c>
      <c r="H79" s="104">
        <f aca="true" t="shared" si="26" ref="H79:O79">H80+H81</f>
        <v>550000</v>
      </c>
      <c r="I79" s="104">
        <f t="shared" si="26"/>
        <v>510000</v>
      </c>
      <c r="J79" s="104">
        <f t="shared" si="26"/>
        <v>0</v>
      </c>
      <c r="K79" s="104">
        <f t="shared" si="26"/>
        <v>0</v>
      </c>
      <c r="L79" s="104">
        <f t="shared" si="26"/>
        <v>0</v>
      </c>
      <c r="M79" s="104">
        <f t="shared" si="26"/>
        <v>0</v>
      </c>
      <c r="N79" s="104">
        <f t="shared" si="26"/>
        <v>0</v>
      </c>
      <c r="O79" s="104">
        <f t="shared" si="26"/>
        <v>510000</v>
      </c>
    </row>
    <row r="80" spans="1:15" s="41" customFormat="1" ht="18" customHeight="1">
      <c r="A80" s="159"/>
      <c r="B80" s="161"/>
      <c r="C80" s="107"/>
      <c r="D80" s="123" t="s">
        <v>84</v>
      </c>
      <c r="E80" s="108" t="s">
        <v>25</v>
      </c>
      <c r="F80" s="108" t="s">
        <v>25</v>
      </c>
      <c r="G80" s="108" t="s">
        <v>25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f>SUM(I80:N80)</f>
        <v>0</v>
      </c>
    </row>
    <row r="81" spans="1:15" s="41" customFormat="1" ht="18" customHeight="1">
      <c r="A81" s="159"/>
      <c r="B81" s="161"/>
      <c r="C81" s="107"/>
      <c r="D81" s="124" t="s">
        <v>143</v>
      </c>
      <c r="E81" s="108" t="s">
        <v>25</v>
      </c>
      <c r="F81" s="108" t="s">
        <v>25</v>
      </c>
      <c r="G81" s="108" t="s">
        <v>25</v>
      </c>
      <c r="H81" s="109">
        <v>550000</v>
      </c>
      <c r="I81" s="109">
        <v>510000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f>SUM(I81:N81)</f>
        <v>510000</v>
      </c>
    </row>
    <row r="82" spans="1:15" s="41" customFormat="1" ht="46.5" customHeight="1">
      <c r="A82" s="159"/>
      <c r="B82" s="102"/>
      <c r="C82" s="102" t="s">
        <v>183</v>
      </c>
      <c r="D82" s="120" t="s">
        <v>200</v>
      </c>
      <c r="E82" s="105"/>
      <c r="F82" s="106">
        <v>2009</v>
      </c>
      <c r="G82" s="106">
        <v>2013</v>
      </c>
      <c r="H82" s="104">
        <f aca="true" t="shared" si="27" ref="H82:O82">H83+H84</f>
        <v>1500000</v>
      </c>
      <c r="I82" s="104">
        <v>50000</v>
      </c>
      <c r="J82" s="104">
        <f t="shared" si="27"/>
        <v>500000</v>
      </c>
      <c r="K82" s="104">
        <v>450000</v>
      </c>
      <c r="L82" s="104">
        <f t="shared" si="27"/>
        <v>0</v>
      </c>
      <c r="M82" s="104">
        <f t="shared" si="27"/>
        <v>0</v>
      </c>
      <c r="N82" s="104">
        <f t="shared" si="27"/>
        <v>0</v>
      </c>
      <c r="O82" s="104">
        <f t="shared" si="27"/>
        <v>1000000</v>
      </c>
    </row>
    <row r="83" spans="1:15" s="41" customFormat="1" ht="18" customHeight="1">
      <c r="A83" s="159"/>
      <c r="B83" s="102"/>
      <c r="C83" s="107"/>
      <c r="D83" s="123" t="s">
        <v>84</v>
      </c>
      <c r="E83" s="108" t="s">
        <v>25</v>
      </c>
      <c r="F83" s="108" t="s">
        <v>25</v>
      </c>
      <c r="G83" s="108" t="s">
        <v>25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f>SUM(I83:N83)</f>
        <v>0</v>
      </c>
    </row>
    <row r="84" spans="1:15" s="41" customFormat="1" ht="18" customHeight="1">
      <c r="A84" s="159"/>
      <c r="B84" s="102"/>
      <c r="C84" s="107"/>
      <c r="D84" s="124" t="s">
        <v>143</v>
      </c>
      <c r="E84" s="108" t="s">
        <v>25</v>
      </c>
      <c r="F84" s="108" t="s">
        <v>25</v>
      </c>
      <c r="G84" s="108" t="s">
        <v>25</v>
      </c>
      <c r="H84" s="109">
        <v>1500000</v>
      </c>
      <c r="I84" s="109">
        <v>300000</v>
      </c>
      <c r="J84" s="109">
        <v>500000</v>
      </c>
      <c r="K84" s="109">
        <v>200000</v>
      </c>
      <c r="L84" s="109">
        <v>0</v>
      </c>
      <c r="M84" s="109">
        <v>0</v>
      </c>
      <c r="N84" s="109">
        <v>0</v>
      </c>
      <c r="O84" s="109">
        <f>SUM(I84:N84)</f>
        <v>1000000</v>
      </c>
    </row>
    <row r="85" spans="1:15" s="41" customFormat="1" ht="18" customHeight="1">
      <c r="A85" s="159"/>
      <c r="B85" s="102"/>
      <c r="C85" s="102" t="s">
        <v>198</v>
      </c>
      <c r="D85" s="122" t="s">
        <v>184</v>
      </c>
      <c r="E85" s="105"/>
      <c r="F85" s="106">
        <v>2007</v>
      </c>
      <c r="G85" s="106">
        <v>2012</v>
      </c>
      <c r="H85" s="104">
        <f aca="true" t="shared" si="28" ref="H85:O85">H86+H87</f>
        <v>1500000</v>
      </c>
      <c r="I85" s="104">
        <f t="shared" si="28"/>
        <v>320000</v>
      </c>
      <c r="J85" s="104">
        <f t="shared" si="28"/>
        <v>500000</v>
      </c>
      <c r="K85" s="104">
        <f t="shared" si="28"/>
        <v>0</v>
      </c>
      <c r="L85" s="104">
        <f t="shared" si="28"/>
        <v>0</v>
      </c>
      <c r="M85" s="104">
        <f t="shared" si="28"/>
        <v>0</v>
      </c>
      <c r="N85" s="104">
        <f t="shared" si="28"/>
        <v>0</v>
      </c>
      <c r="O85" s="104">
        <f t="shared" si="28"/>
        <v>820000</v>
      </c>
    </row>
    <row r="86" spans="1:15" s="41" customFormat="1" ht="18" customHeight="1">
      <c r="A86" s="159"/>
      <c r="B86" s="102"/>
      <c r="C86" s="107"/>
      <c r="D86" s="123" t="s">
        <v>84</v>
      </c>
      <c r="E86" s="108" t="s">
        <v>25</v>
      </c>
      <c r="F86" s="108" t="s">
        <v>25</v>
      </c>
      <c r="G86" s="108" t="s">
        <v>25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f>SUM(I86:N86)</f>
        <v>0</v>
      </c>
    </row>
    <row r="87" spans="1:15" s="41" customFormat="1" ht="18" customHeight="1">
      <c r="A87" s="159"/>
      <c r="B87" s="102"/>
      <c r="C87" s="107"/>
      <c r="D87" s="124" t="s">
        <v>143</v>
      </c>
      <c r="E87" s="108" t="s">
        <v>25</v>
      </c>
      <c r="F87" s="108" t="s">
        <v>25</v>
      </c>
      <c r="G87" s="108" t="s">
        <v>25</v>
      </c>
      <c r="H87" s="109">
        <v>1500000</v>
      </c>
      <c r="I87" s="109">
        <v>320000</v>
      </c>
      <c r="J87" s="109">
        <v>500000</v>
      </c>
      <c r="K87" s="109">
        <v>0</v>
      </c>
      <c r="L87" s="109">
        <v>0</v>
      </c>
      <c r="M87" s="109">
        <v>0</v>
      </c>
      <c r="N87" s="109">
        <v>0</v>
      </c>
      <c r="O87" s="109">
        <f>SUM(I87:N87)</f>
        <v>820000</v>
      </c>
    </row>
    <row r="88" spans="1:15" s="9" customFormat="1" ht="47.25" customHeight="1">
      <c r="A88" s="159"/>
      <c r="B88" s="102" t="s">
        <v>92</v>
      </c>
      <c r="C88" s="155" t="s">
        <v>148</v>
      </c>
      <c r="D88" s="155"/>
      <c r="E88" s="100" t="s">
        <v>25</v>
      </c>
      <c r="F88" s="100" t="s">
        <v>25</v>
      </c>
      <c r="G88" s="100" t="s">
        <v>25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</row>
    <row r="89" spans="1:15" s="9" customFormat="1" ht="32.25" customHeight="1">
      <c r="A89" s="159"/>
      <c r="B89" s="102" t="s">
        <v>93</v>
      </c>
      <c r="C89" s="155" t="s">
        <v>94</v>
      </c>
      <c r="D89" s="155"/>
      <c r="E89" s="119" t="s">
        <v>25</v>
      </c>
      <c r="F89" s="119" t="s">
        <v>25</v>
      </c>
      <c r="G89" s="119" t="s">
        <v>25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</row>
  </sheetData>
  <sheetProtection/>
  <mergeCells count="28">
    <mergeCell ref="A1:O1"/>
    <mergeCell ref="B10:O10"/>
    <mergeCell ref="C14:O14"/>
    <mergeCell ref="E4:E5"/>
    <mergeCell ref="F4:G4"/>
    <mergeCell ref="H4:H5"/>
    <mergeCell ref="C11:D11"/>
    <mergeCell ref="A4:A5"/>
    <mergeCell ref="C13:D13"/>
    <mergeCell ref="A2:O2"/>
    <mergeCell ref="C18:D18"/>
    <mergeCell ref="C19:D19"/>
    <mergeCell ref="B6:D6"/>
    <mergeCell ref="C12:D12"/>
    <mergeCell ref="B7:D7"/>
    <mergeCell ref="C17:D17"/>
    <mergeCell ref="B8:D8"/>
    <mergeCell ref="B9:D9"/>
    <mergeCell ref="B4:D5"/>
    <mergeCell ref="O4:O5"/>
    <mergeCell ref="C88:D88"/>
    <mergeCell ref="C21:O21"/>
    <mergeCell ref="A10:A89"/>
    <mergeCell ref="C89:D89"/>
    <mergeCell ref="C20:D20"/>
    <mergeCell ref="B11:B16"/>
    <mergeCell ref="B18:B81"/>
    <mergeCell ref="I4:N4"/>
  </mergeCells>
  <printOptions horizontalCentered="1"/>
  <pageMargins left="0" right="0.5905511811023623" top="0.35433070866141736" bottom="0.35433070866141736" header="0" footer="0"/>
  <pageSetup horizontalDpi="600" verticalDpi="600" orientation="landscape" paperSize="9" scale="69" r:id="rId1"/>
  <rowBreaks count="1" manualBreakCount="1">
    <brk id="7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Klimek</cp:lastModifiedBy>
  <cp:lastPrinted>2011-02-22T09:38:18Z</cp:lastPrinted>
  <dcterms:created xsi:type="dcterms:W3CDTF">2010-07-28T16:34:46Z</dcterms:created>
  <dcterms:modified xsi:type="dcterms:W3CDTF">2011-03-01T07:46:15Z</dcterms:modified>
  <cp:category/>
  <cp:version/>
  <cp:contentType/>
  <cp:contentStatus/>
</cp:coreProperties>
</file>