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3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<sst xmlns="http://schemas.openxmlformats.org/spreadsheetml/2006/main" count="1020" uniqueCount="453">
  <si>
    <t xml:space="preserve">Dział </t>
  </si>
  <si>
    <t>Paragraf</t>
  </si>
  <si>
    <t>Rozdział</t>
  </si>
  <si>
    <t xml:space="preserve">Treść                                           </t>
  </si>
  <si>
    <t>O1008</t>
  </si>
  <si>
    <t>zakup materiałów i wyposażenie</t>
  </si>
  <si>
    <t>zakup pozostałych usług</t>
  </si>
  <si>
    <t>wydatki inwestycyjne jednostek budżetowych</t>
  </si>
  <si>
    <t>010</t>
  </si>
  <si>
    <t>zakup materiałów i wyposażenia</t>
  </si>
  <si>
    <t>600</t>
  </si>
  <si>
    <t>60016</t>
  </si>
  <si>
    <t>60014</t>
  </si>
  <si>
    <t>6050</t>
  </si>
  <si>
    <t>700</t>
  </si>
  <si>
    <t>GOSPODARKA MIESZKANIOWA</t>
  </si>
  <si>
    <t>70005</t>
  </si>
  <si>
    <t>Gospodarka gruntami i nieruchomościami</t>
  </si>
  <si>
    <t>70095</t>
  </si>
  <si>
    <t>Pozostała działalność</t>
  </si>
  <si>
    <t>zakup energii</t>
  </si>
  <si>
    <t>750</t>
  </si>
  <si>
    <t>ADMINISTRACJA PUBLICZNA</t>
  </si>
  <si>
    <t>75011</t>
  </si>
  <si>
    <t>Urzędy wojewódzkie</t>
  </si>
  <si>
    <t>wynagrodzenia osobowe pracowników</t>
  </si>
  <si>
    <t>dodatkowe wynagrodzenia roczne</t>
  </si>
  <si>
    <t>składki na ubezpieczenia społeczne</t>
  </si>
  <si>
    <t>składki na Fundusz Pracy</t>
  </si>
  <si>
    <t>75020</t>
  </si>
  <si>
    <t>75022</t>
  </si>
  <si>
    <t>zakup  materiałów i wyposażenia</t>
  </si>
  <si>
    <t>75023</t>
  </si>
  <si>
    <t>podróże służbowe krajowe</t>
  </si>
  <si>
    <t>różne wydatki na rzecz osób fizycznych</t>
  </si>
  <si>
    <t>podróże służbowe zagraniczne</t>
  </si>
  <si>
    <t>różne opłaty i składki</t>
  </si>
  <si>
    <t>75095</t>
  </si>
  <si>
    <t>754</t>
  </si>
  <si>
    <t xml:space="preserve">BEZPIECZEŃSTWO PUBLICZNE I OCHRONA </t>
  </si>
  <si>
    <t>PRZECIWPOŻAROWA</t>
  </si>
  <si>
    <t>757</t>
  </si>
  <si>
    <t>OBSŁUGA DŁUGU PUBLICZNEGO</t>
  </si>
  <si>
    <t>75702</t>
  </si>
  <si>
    <t xml:space="preserve">Obsługa papierów wartościowych, kredytów </t>
  </si>
  <si>
    <t>i pożyczek jednostek smorzadu terytorialnego</t>
  </si>
  <si>
    <t>zakup usług remontowych</t>
  </si>
  <si>
    <t>801</t>
  </si>
  <si>
    <t>OŚWIATA I WYCHOWANIE</t>
  </si>
  <si>
    <t>80101</t>
  </si>
  <si>
    <t>Szkoły podstawowe</t>
  </si>
  <si>
    <t>80104</t>
  </si>
  <si>
    <t>80110</t>
  </si>
  <si>
    <t>Gimnazja</t>
  </si>
  <si>
    <t>80113</t>
  </si>
  <si>
    <t>Dowożenie uczniów do szkół</t>
  </si>
  <si>
    <t>80114</t>
  </si>
  <si>
    <t>851</t>
  </si>
  <si>
    <t>OCHRONA ZDROWIA</t>
  </si>
  <si>
    <t>85121</t>
  </si>
  <si>
    <t>Lecznictwo ambulatoryjne</t>
  </si>
  <si>
    <t>85154</t>
  </si>
  <si>
    <t>Przeciwdziałanie alkoholizmowi</t>
  </si>
  <si>
    <t>Ośrodki pomocy społecznej</t>
  </si>
  <si>
    <t>Zasiłki i pomoc w naturze oraz składki na ubezpieczenia</t>
  </si>
  <si>
    <t>świadczenia społeczne</t>
  </si>
  <si>
    <t>Dodatki mieszkaniowe</t>
  </si>
  <si>
    <t>854</t>
  </si>
  <si>
    <t>EDUKACYJNA OPIEKA WYCHOWAWCZA</t>
  </si>
  <si>
    <t>85401</t>
  </si>
  <si>
    <t>Świetlice szkolne</t>
  </si>
  <si>
    <t>odpisy na zakładowy fundusz świadczeń socjalnych</t>
  </si>
  <si>
    <t>85412</t>
  </si>
  <si>
    <t xml:space="preserve"> Kolonie i obozy oraz inne formy wypoczynku dzieci </t>
  </si>
  <si>
    <t>900</t>
  </si>
  <si>
    <t>GOSPODARKA KOMUNALNA I OCHRONA ŚRODOWISKA</t>
  </si>
  <si>
    <t>90015</t>
  </si>
  <si>
    <t>Oświetleni ulic,placów i dróg</t>
  </si>
  <si>
    <t>90095</t>
  </si>
  <si>
    <t>90001</t>
  </si>
  <si>
    <t>Gospodarka ściekowa i ochrona wód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</si>
  <si>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</si>
  <si>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</si>
  <si>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</si>
  <si>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</si>
  <si>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</si>
  <si>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</si>
  <si>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926</t>
  </si>
  <si>
    <t>KULTURA FIZYCZNA I SPORT</t>
  </si>
  <si>
    <t>Drogi publiczne powiatowe</t>
  </si>
  <si>
    <t>Drogi publiczne gminne</t>
  </si>
  <si>
    <t>01010</t>
  </si>
  <si>
    <t xml:space="preserve">wydatki inwestycyjne jednostek budżetowych </t>
  </si>
  <si>
    <t>710</t>
  </si>
  <si>
    <t xml:space="preserve"> </t>
  </si>
  <si>
    <t>DZIAŁALNOŚĆ USŁUGOWA</t>
  </si>
  <si>
    <t>wpłaty na Państwowy Fundusz Rehabilitacji</t>
  </si>
  <si>
    <t>Osób Niepełnosprawnych</t>
  </si>
  <si>
    <t>wynagrodzenie agencyjno-prowizyjne</t>
  </si>
  <si>
    <t>wydatki inwestycyjne jednostek budzetowych</t>
  </si>
  <si>
    <t>podróże krajowe służbowe</t>
  </si>
  <si>
    <t>92601</t>
  </si>
  <si>
    <t>Obiekty sportowe</t>
  </si>
  <si>
    <t>751</t>
  </si>
  <si>
    <t>URZĘDY NACZELNYCH  ORGANÓW WŁADZY PAŃSTWOWEJ</t>
  </si>
  <si>
    <t>KONTROLI I OCHRONY PRAWA ORAZ SĄDOWNICTWA</t>
  </si>
  <si>
    <t>75101</t>
  </si>
  <si>
    <t>Urzędy naczelnych organów władzy państwowej</t>
  </si>
  <si>
    <t>RAZEM :</t>
  </si>
  <si>
    <t>Infrastruktura wodociągowa i sanitacja wsi</t>
  </si>
  <si>
    <t>Plany zagospodarowania przestrzennego</t>
  </si>
  <si>
    <t>wydatki na zkupy inwestycyjne jednostek budżetowych</t>
  </si>
  <si>
    <t xml:space="preserve">kontroli i ochrony prawa </t>
  </si>
  <si>
    <t>ROLNICTWO I ŁOWIECTWO</t>
  </si>
  <si>
    <t>Urzędy gmin ( miast i miast na prawach powiatu)</t>
  </si>
  <si>
    <t xml:space="preserve">zakup  usług pozostałych </t>
  </si>
  <si>
    <t>Rady gmin (miast i miast na prawch powiatu )</t>
  </si>
  <si>
    <t>Wykonanie</t>
  </si>
  <si>
    <t>01009</t>
  </si>
  <si>
    <t>Spółki wodne</t>
  </si>
  <si>
    <t>kary i odszkodowania wypłacone na rzecz osób fizycznych</t>
  </si>
  <si>
    <t>Usługi opiekuńcze i specjalistyczne usługi opiekuńcze</t>
  </si>
  <si>
    <t>składki na ubezpieczenie spoleczne</t>
  </si>
  <si>
    <t>80195</t>
  </si>
  <si>
    <t>odpisy na zakładowy funduszświadczeń socjalnych</t>
  </si>
  <si>
    <t>01030</t>
  </si>
  <si>
    <t>izby rolnicze</t>
  </si>
  <si>
    <t>wpłaty gmin na rzecz izb rolniczych w wys.2%</t>
  </si>
  <si>
    <t>uzyskanych wpływów z podatku rolnego</t>
  </si>
  <si>
    <t>zakup usług pozostałych</t>
  </si>
  <si>
    <t>jednostkami samorządu terytorialnego</t>
  </si>
  <si>
    <t xml:space="preserve">odsetki i dyskonto od krajowych skarbowych papierów </t>
  </si>
  <si>
    <t>wartościowych oraz pożyczek i kredytów</t>
  </si>
  <si>
    <t>składki na ubezpieczenie zdrowotne</t>
  </si>
  <si>
    <t>kary i odszkodowania wypłacane na rzecz osób prawnych</t>
  </si>
  <si>
    <t>i innych jednostek organizacyjnych</t>
  </si>
  <si>
    <t>%</t>
  </si>
  <si>
    <t>80146</t>
  </si>
  <si>
    <t>dotacja podmiotowa z budżetu dla samodzielnego</t>
  </si>
  <si>
    <t>85446</t>
  </si>
  <si>
    <t>Dokształcanie i doskonalenie nauczycieli</t>
  </si>
  <si>
    <t>Melioracje wodne</t>
  </si>
  <si>
    <t>Starostwa powiatowe</t>
  </si>
  <si>
    <t>Przedszkola</t>
  </si>
  <si>
    <t>i młodzieży szkolnej a także szkolenia mlodzieży</t>
  </si>
  <si>
    <t>90020</t>
  </si>
  <si>
    <t>Wpływy i wydatki związane z gromadzeniem środków</t>
  </si>
  <si>
    <t>z opłat produktowych</t>
  </si>
  <si>
    <t>zakup pomocy naukowych, dydaktycznych i książek</t>
  </si>
  <si>
    <t>dotacja przedmiotowa z budżetu dla zakładu budżetowego</t>
  </si>
  <si>
    <t>zakup pmocy naukowych, dydaktycznych i książek</t>
  </si>
  <si>
    <t>dotacja celowa z budżetu na finasowanie lub dofinansowanie</t>
  </si>
  <si>
    <t>zadań zleconych do realizacji stowarzyszeniom</t>
  </si>
  <si>
    <t>skladki na Fundusz Pracy</t>
  </si>
  <si>
    <t>na podstawie porozumień (umów) między jednostkami samorządu</t>
  </si>
  <si>
    <t>terytorialnego</t>
  </si>
  <si>
    <t>756</t>
  </si>
  <si>
    <t xml:space="preserve"> JEDNOSTEK NIEPOSIDAJĄCYCH OSOBOWOŚCI PRAWNEJ</t>
  </si>
  <si>
    <t>DOCHODY OD OSÓB PRAWNYCH, OD OSÓB FIZYCZNYCH I OD INNYCH</t>
  </si>
  <si>
    <t>75647</t>
  </si>
  <si>
    <t>Pobór podatków, opłat i niepodatkowych należności budżetowych</t>
  </si>
  <si>
    <t>852</t>
  </si>
  <si>
    <t>POMOC SPOŁECZNA</t>
  </si>
  <si>
    <t>85212</t>
  </si>
  <si>
    <t>wynagrodzenie obosowe pracowników</t>
  </si>
  <si>
    <t>85213</t>
  </si>
  <si>
    <t>85214</t>
  </si>
  <si>
    <t>85215</t>
  </si>
  <si>
    <t>85219</t>
  </si>
  <si>
    <t>85228</t>
  </si>
  <si>
    <t>85295</t>
  </si>
  <si>
    <t>dotacja celowa z budżetu na finansowanie lub dofinansowanie zadań</t>
  </si>
  <si>
    <t>zleconych do realizacji pozostałym jednostkom niezalicznym</t>
  </si>
  <si>
    <t>do sektora finansów punlicznych</t>
  </si>
  <si>
    <t>85415</t>
  </si>
  <si>
    <t>Pomoc materialna dla uczniów</t>
  </si>
  <si>
    <t>90013</t>
  </si>
  <si>
    <t>Schroniska dla zwierząt</t>
  </si>
  <si>
    <t>92695</t>
  </si>
  <si>
    <t>TRANSPORT i ŁĄCZNOŚĆ</t>
  </si>
  <si>
    <t>dotacje celowe z budżetu na finansowanie lub dofinansowanie</t>
  </si>
  <si>
    <t>90002</t>
  </si>
  <si>
    <t>Gospodarka odpadami</t>
  </si>
  <si>
    <t>wynagrodzenia bezosobowe</t>
  </si>
  <si>
    <t xml:space="preserve">wpłaty gmin i powiatów na rzecz innych jednostek </t>
  </si>
  <si>
    <t>związków powiatów na dofinansowanie zadań bieżących</t>
  </si>
  <si>
    <t>składki na ubezpieczenia spoleczne</t>
  </si>
  <si>
    <t>75416</t>
  </si>
  <si>
    <t>Straż Miejska</t>
  </si>
  <si>
    <t xml:space="preserve">dotacja podmiotowa z budżetu dla niepublicznej </t>
  </si>
  <si>
    <t>jednostki systemu oświaty</t>
  </si>
  <si>
    <t xml:space="preserve"> kosztów realizacji inwestycji i zakupów inwestycyjnych</t>
  </si>
  <si>
    <t xml:space="preserve"> innych jednostek sektora finansów publicznych</t>
  </si>
  <si>
    <t>dotacje celowe przekazane gminie na zadania bieżące</t>
  </si>
  <si>
    <t>realizowane na podstawie porozumień (umów) między</t>
  </si>
  <si>
    <t>85202</t>
  </si>
  <si>
    <t>Domy pomocy społecznej</t>
  </si>
  <si>
    <t>zakup usług przez jednostki samorządu terytorialnego od innych</t>
  </si>
  <si>
    <t>jednostek samorządu terytorialnego</t>
  </si>
  <si>
    <t>dodatkowe wynagrodzenie roczne</t>
  </si>
  <si>
    <t>Składki na ubezpieczenia zdrowotne opłacane za osoby pobierające</t>
  </si>
  <si>
    <t xml:space="preserve"> niektóre świadczenia z pomocy społecznej oraz niektóre świadczenia rodzinne</t>
  </si>
  <si>
    <t>emerytalne i rentowe</t>
  </si>
  <si>
    <t>wydatki osobowe niezaliczone do wynagrodzeń</t>
  </si>
  <si>
    <t>zakup uslug remontowych</t>
  </si>
  <si>
    <t>wydatki osobowe niezaliczane do wynagrodzeń</t>
  </si>
  <si>
    <t>wynagrodzenia osobowe niezaliczone do wynagrodzeń</t>
  </si>
  <si>
    <t>składki na fundusz Pracy</t>
  </si>
  <si>
    <t>Załącznik Nr 2</t>
  </si>
  <si>
    <t>75075</t>
  </si>
  <si>
    <t>Promocja jednostek samorządu terytorialnego</t>
  </si>
  <si>
    <t>75412</t>
  </si>
  <si>
    <t>Ochotnicze straże pożarne</t>
  </si>
  <si>
    <t>wpłaty na Państwowy Fundusz Rehabilitacji Osób Niepełn.</t>
  </si>
  <si>
    <t>80103</t>
  </si>
  <si>
    <t>Oddziały przedszkolne w szkołach podstawowych</t>
  </si>
  <si>
    <t>emerytalne i rentowe z ubezpieczenia społecznego</t>
  </si>
  <si>
    <t>Plan na 01.01.06</t>
  </si>
  <si>
    <t>wydatko osobowe niezaliczone od wynagrodzeń</t>
  </si>
  <si>
    <t>85153</t>
  </si>
  <si>
    <t>Zwalczanie narkomanii</t>
  </si>
  <si>
    <t>85195</t>
  </si>
  <si>
    <t>samorządu terytorialnego oraz związków gmin lub</t>
  </si>
  <si>
    <t>Dział</t>
  </si>
  <si>
    <t xml:space="preserve">Paragraf  </t>
  </si>
  <si>
    <t xml:space="preserve">          Dochody</t>
  </si>
  <si>
    <t xml:space="preserve">         Wydatki</t>
  </si>
  <si>
    <t xml:space="preserve">% </t>
  </si>
  <si>
    <t>OPIEKA SPOŁECZNA</t>
  </si>
  <si>
    <t>92605</t>
  </si>
  <si>
    <t>dotacje celowe przekazane dla powiatu na inwestycje i zakupy</t>
  </si>
  <si>
    <t>dotacje celowe przekazane gminie na zadania bieżące realizowane</t>
  </si>
  <si>
    <t>dofinansowanie kosztów realizacji inwestycji i zakupów</t>
  </si>
  <si>
    <t>inwestycyjnych innych jednostek sektora finansów publicznych</t>
  </si>
  <si>
    <t>dotacje celowe przekazane gminie  na zadania beżące realizowane na</t>
  </si>
  <si>
    <t xml:space="preserve">publicznego zakładu opieki zdrowotnej utworzonego przez  </t>
  </si>
  <si>
    <t>jednostkę samorządu terytorialnego</t>
  </si>
  <si>
    <t>stypendia dla uczniów</t>
  </si>
  <si>
    <t xml:space="preserve">dotacja podmiotowa z budżetu dla samorzadowej instytucji </t>
  </si>
  <si>
    <t>kultury</t>
  </si>
  <si>
    <t>Zadania w zakresie kultury fizycznej i sportu</t>
  </si>
  <si>
    <t>oraz niektóre świadczenia rodzinne</t>
  </si>
  <si>
    <t xml:space="preserve">Świadczenia rodzinne, zaliczka alimentacyjna oraz składki na ubezpieczenia </t>
  </si>
  <si>
    <t>ORAZ WYDATKI ZWIĄZANE Z ICH POBOREM</t>
  </si>
  <si>
    <t xml:space="preserve">Zespoły obsługi ekonomiczno- administracyjnej szkół </t>
  </si>
  <si>
    <t>01095</t>
  </si>
  <si>
    <t>zakup usług dostepu do sieci Internet</t>
  </si>
  <si>
    <t>zakup usług dostępu do sieci Internet</t>
  </si>
  <si>
    <t>85158</t>
  </si>
  <si>
    <t>Izby wytrzeźwień</t>
  </si>
  <si>
    <t>Wykonanie wydatków budżetowych za rok 2006</t>
  </si>
  <si>
    <t>plan na</t>
  </si>
  <si>
    <t>telefonii stacjonarnej</t>
  </si>
  <si>
    <t>korpusu służby cywilnej</t>
  </si>
  <si>
    <t>drukarskiego i urządzeń kserograficznych</t>
  </si>
  <si>
    <t>Wybory do sejmu i senatu</t>
  </si>
  <si>
    <t>telefonii komórkowej</t>
  </si>
  <si>
    <t>Załącznik Nr 5</t>
  </si>
  <si>
    <t>Plan na 01.01.2008</t>
  </si>
  <si>
    <t>Plan po zmianach</t>
  </si>
  <si>
    <t>60013</t>
  </si>
  <si>
    <t>Droga publiczne wojewódzkie</t>
  </si>
  <si>
    <t>6050 Wydatki inwestycyjne jednostek budzetowych</t>
  </si>
  <si>
    <t>podatek od towarów i usług (VAT)</t>
  </si>
  <si>
    <t>71035</t>
  </si>
  <si>
    <t>Cmentarze</t>
  </si>
  <si>
    <t>Zakup usług pozostałych</t>
  </si>
  <si>
    <t>INFORMATYKA</t>
  </si>
  <si>
    <t>72095</t>
  </si>
  <si>
    <t>6050Wydatki inwestycyjne jednostek budzetowych</t>
  </si>
  <si>
    <t>Wydatki osobowe niezaliczone do wynagrodzeń</t>
  </si>
  <si>
    <t>Wpłaty na Państwowy Fundusz Rehabilitacji osób</t>
  </si>
  <si>
    <t>Niepełnosprawnych</t>
  </si>
  <si>
    <t>Zakup materiałów i wyposazenia</t>
  </si>
  <si>
    <t>Opłata z tytułu zakupu usług telekomunikacyjnych</t>
  </si>
  <si>
    <t>Podróże słuzbowe krajowe</t>
  </si>
  <si>
    <t xml:space="preserve">Szkolenia pracowników niebędących członkami korpusu </t>
  </si>
  <si>
    <t>słuzby cywilnej</t>
  </si>
  <si>
    <t>Zakup materiałów papiernivczych do sprzętu drukarskiego</t>
  </si>
  <si>
    <t>i urzadzeń kserograficznych</t>
  </si>
  <si>
    <t>Zakup usług zdrowotnych</t>
  </si>
  <si>
    <t>Opłaty z tytułu zakupu usług telekomunikacji telefonii</t>
  </si>
  <si>
    <t>komórkowej</t>
  </si>
  <si>
    <t xml:space="preserve">Opłata z tytułu zapłaty usług telekomunikacyjnych </t>
  </si>
  <si>
    <t>Zakup usług obejmujących tłumaczenia</t>
  </si>
  <si>
    <t>Podatek od towarów i usług (VAT)</t>
  </si>
  <si>
    <t>Szkolenia pracownoków niebędących członkami</t>
  </si>
  <si>
    <t>Zakup materiałów papierniczych do sprzętu drukarskiego</t>
  </si>
  <si>
    <t>i urządzeń kserograficznych</t>
  </si>
  <si>
    <t xml:space="preserve">Zakup akcesoriów komputerowych, w tym programów i </t>
  </si>
  <si>
    <t>licencji</t>
  </si>
  <si>
    <t>Dodatkowe wynagrodzenie roczne</t>
  </si>
  <si>
    <t>Wynagrodzenie bezosobowe</t>
  </si>
  <si>
    <t>Zakip pomocy naukowych, dydaktycznych i ksiażek</t>
  </si>
  <si>
    <t xml:space="preserve">Popłaty z tyułu zakupu usług telekomunikacyjnych </t>
  </si>
  <si>
    <t xml:space="preserve">Opłata z tytułu zakupu usług telekomunikacyjnych </t>
  </si>
  <si>
    <t>Szkolenia pracowników niebędących członkami korpusu</t>
  </si>
  <si>
    <t>służby cywilnej</t>
  </si>
  <si>
    <t>Zakup akcesoriów komputerowych, w tym programów i</t>
  </si>
  <si>
    <t>758</t>
  </si>
  <si>
    <t>RÓŻNE ROZLICZENIA</t>
  </si>
  <si>
    <t>75818</t>
  </si>
  <si>
    <t>Rezerwy ogólne i celowe</t>
  </si>
  <si>
    <t>Rezerwy</t>
  </si>
  <si>
    <t>Rezerwy na inwestycje i zakupy inwestycyjne</t>
  </si>
  <si>
    <t>Opłaty z tytułu zakupu usług telekomunikacyjnych</t>
  </si>
  <si>
    <t>telefonii stajonarnej</t>
  </si>
  <si>
    <t>Różne opłaty i składki</t>
  </si>
  <si>
    <t>Szkolenia pracowników niebędacych członkami</t>
  </si>
  <si>
    <t>Zakup materiałów papiernivzych do sprzętu drukarskiego</t>
  </si>
  <si>
    <t>Zakup akcesoriów komputerowych, w tym programów</t>
  </si>
  <si>
    <t>i licencji</t>
  </si>
  <si>
    <t>Zakład usług zdrowotnych</t>
  </si>
  <si>
    <t xml:space="preserve">Opłaty z tytułu zakupu usług telekomunikacyjnych </t>
  </si>
  <si>
    <t>Wydatki na zakupy inwetycyjne jednostek budzetowych402000</t>
  </si>
  <si>
    <t>Wydatki nieosobowe niezaliczane do wynagrodzeń</t>
  </si>
  <si>
    <t>Opłaty z tytułu zapłaty usług telekomunikacji telefonii</t>
  </si>
  <si>
    <t>kokórkowej</t>
  </si>
  <si>
    <t>Opłata z tytułu zakupu usług telekomunikacyjnych telefonii</t>
  </si>
  <si>
    <t>tułu zakupu</t>
  </si>
  <si>
    <t xml:space="preserve"> usług telekomunikacyjnych telefonii</t>
  </si>
  <si>
    <t>stacjonarnej</t>
  </si>
  <si>
    <t>Szkolenia pracowników niebedących członkami korpusu</t>
  </si>
  <si>
    <t>Szkolenia pracownoków niebędących czlonkami korpusu</t>
  </si>
  <si>
    <t>80148</t>
  </si>
  <si>
    <t>STOŁÓWKI SZKOLNE</t>
  </si>
  <si>
    <t>Wydatki osobowe niezaliczane do wynagrodzeń</t>
  </si>
  <si>
    <t>Wynagrodzenie osobowe pracowników</t>
  </si>
  <si>
    <t>Składki na ubezpieczenia społeczne</t>
  </si>
  <si>
    <t>Składki na Funduszb Pracy</t>
  </si>
  <si>
    <t>Zakup materiałów mi wyposżenia</t>
  </si>
  <si>
    <t>Zakup usług remontowych</t>
  </si>
  <si>
    <t>Odpisy na zakladowy fundusz świadczeń socjalnych</t>
  </si>
  <si>
    <t>i urządzen kserograficznych</t>
  </si>
  <si>
    <t>Zakip usług zdrowotnych</t>
  </si>
  <si>
    <t>Świadczenia społeczne</t>
  </si>
  <si>
    <t>Zakup usług dostepu do sieci Internet</t>
  </si>
  <si>
    <t>Szkoleniapracowników niebędących członkami korpusu</t>
  </si>
  <si>
    <t>Zakupmateriałów papierniczych do sprzętu drukarskiego</t>
  </si>
  <si>
    <t xml:space="preserve">4750Zakup akcesoriów komputerowych, w tym programów i </t>
  </si>
  <si>
    <t>Wynagrodzenia bezosobowe</t>
  </si>
  <si>
    <t>Podróże służbowe krajowe</t>
  </si>
  <si>
    <t>Inne formy pomocy dla uczniów</t>
  </si>
  <si>
    <t>Wydatki inwestycyjne jednostek budżetowych</t>
  </si>
  <si>
    <t>92120</t>
  </si>
  <si>
    <t>Ochrona zabytków i opieka nad zabytkami</t>
  </si>
  <si>
    <t xml:space="preserve">Dotacje celowe z budżetu na finansowanie lub </t>
  </si>
  <si>
    <t>dofinansowanie prac remontowych i konserwatorskich obiektów</t>
  </si>
  <si>
    <t>zabytkowych przekazane jednostkom niezaliczanym do sektora</t>
  </si>
  <si>
    <t>finansów publicznych</t>
  </si>
  <si>
    <t>720</t>
  </si>
  <si>
    <t xml:space="preserve">dofinansowanie kosztów realizacji inwestycji izakupów </t>
  </si>
  <si>
    <t>inwestycjnych zakładów budxetowych</t>
  </si>
  <si>
    <t>Zakup materiałów i wyposażenia</t>
  </si>
  <si>
    <t>4430Różne opłaty i składki</t>
  </si>
  <si>
    <t>Dotacja celowa na pomoc finansową udzielaną między</t>
  </si>
  <si>
    <t>jednostkami samorządu terytorialnego na dofinansowanie</t>
  </si>
  <si>
    <t>własnych zadań inwestycyjnych i zakupów inwestycyjnych</t>
  </si>
  <si>
    <t>Koszty postępowania sądowego i prokuratorskiego</t>
  </si>
  <si>
    <t xml:space="preserve">.l;Kary i odszkodowania wypłacane na rzecz osób </t>
  </si>
  <si>
    <t>prawnych i innych jednostek organizacyjnych</t>
  </si>
  <si>
    <t>Zakup akcesoriów komputerowych , w tym programów</t>
  </si>
  <si>
    <t>Różne opłty i składki</t>
  </si>
  <si>
    <t>w ydatki na zakupy inwestycyjne jednostek budżetowych</t>
  </si>
  <si>
    <t>zwrot dotacji wykorzystanych niezgodnie z przeznaczeniem</t>
  </si>
  <si>
    <t>lub pobranych w nadmiernej wysokości</t>
  </si>
  <si>
    <t xml:space="preserve">Odsetki od dotacji wykorzystanych niezgodnie z </t>
  </si>
  <si>
    <t>przeznaczeniem lub pobranych w nadmiernej ilości</t>
  </si>
  <si>
    <t>853</t>
  </si>
  <si>
    <t>POZOSTAŁE ZADANIA W ZAKRESIE POLITYKI SPOŁECZNEJ</t>
  </si>
  <si>
    <t>85395</t>
  </si>
  <si>
    <t>Pozostała działalnośc</t>
  </si>
  <si>
    <t xml:space="preserve">dofinansowanie kosztów realizacji inwestycji i zakupów </t>
  </si>
  <si>
    <t>inwestycyjnych zakładów budżetowych</t>
  </si>
  <si>
    <t>90017</t>
  </si>
  <si>
    <t>Zakłady gospodarki komunalnej</t>
  </si>
  <si>
    <t>Dotacje celowe z budżetu na finansowanie lub</t>
  </si>
  <si>
    <t>Dotacje celowe z budzetu na finansowanie lub</t>
  </si>
  <si>
    <t>za pierwsze półrocze 2008</t>
  </si>
  <si>
    <t>ść</t>
  </si>
  <si>
    <t>Wynagrodzenia osobowe pracowników</t>
  </si>
  <si>
    <t>Wynagrodzenia agenyjno-prowizyjne</t>
  </si>
  <si>
    <t>Składki na Fundusz Pracy</t>
  </si>
  <si>
    <t>i urządzeń kserografficznych</t>
  </si>
  <si>
    <t>Zakup akcesoriów komputerowych, w tym proramów i</t>
  </si>
  <si>
    <t xml:space="preserve">dotacja celowa z budżetu na finansowanie lub </t>
  </si>
  <si>
    <t xml:space="preserve">dofinansowanie zadań zleconych do realizacji </t>
  </si>
  <si>
    <t xml:space="preserve">pozostałym jednostkom niezaliczanym do sektora </t>
  </si>
  <si>
    <t>umów między jednostkami samorządu terytorialnego</t>
  </si>
  <si>
    <t>inwestycyjne realizowane na podstawie porozumiń</t>
  </si>
  <si>
    <t>podstawie porozumień (umów) między jednostkami samorzadu</t>
  </si>
  <si>
    <t>Zakum materiałów i wyposażenia</t>
  </si>
  <si>
    <t xml:space="preserve">Zakup materiałów papierniczych do sprzętu </t>
  </si>
  <si>
    <t>Dodatkowe wynagrodzenia roczne</t>
  </si>
  <si>
    <t>Wpłaty na Państwowy Fundusz Rehabilitacji</t>
  </si>
  <si>
    <t xml:space="preserve">Zakup  usług pozostałych </t>
  </si>
  <si>
    <t>Zakup  usług pozostałych</t>
  </si>
  <si>
    <t>Szkoenia pracowników niebedących członkami</t>
  </si>
  <si>
    <t>Składki na ubezpieczenie zdrowotne opłacane za osoby</t>
  </si>
  <si>
    <t>Składki na ubezpieczenie zdrowotne</t>
  </si>
  <si>
    <t>Zakup pozostałych usług</t>
  </si>
  <si>
    <t>30.06.08</t>
  </si>
  <si>
    <t>Świadczenia rodzinne, zaliczka alimentacyjna oraz</t>
  </si>
  <si>
    <t xml:space="preserve"> składki na ubezpieczenia emerytalne i rentowe z</t>
  </si>
  <si>
    <t>ubezpieczenia społecznego</t>
  </si>
  <si>
    <t>Dochody i wydatki za I półrocze 2008  zadań z zakresu administracji rządowej</t>
  </si>
  <si>
    <t>Dotacje celowe otrzymane z budżetu państwa na</t>
  </si>
  <si>
    <t>realizację zadań bieżących z zakresu administracji</t>
  </si>
  <si>
    <t>rządowej oraz innych zadań zleconych gminie</t>
  </si>
  <si>
    <t>(związkom gmin) ustawami</t>
  </si>
  <si>
    <t/>
  </si>
  <si>
    <t>Opłaty z tytuły zakupu usług telekomunikacyjnych</t>
  </si>
  <si>
    <t>Podróże służbowe i krajowe</t>
  </si>
  <si>
    <t>Szkolenia pracowników niebędących członkami</t>
  </si>
  <si>
    <t>Odpisy na zakładowy fundusz świadczeń socjalnych</t>
  </si>
  <si>
    <t>Zakup programów komputerowych w tym programów</t>
  </si>
  <si>
    <t xml:space="preserve">               Treść</t>
  </si>
  <si>
    <t>pobierające niektóre świadczenia z pomocy społecznej</t>
  </si>
  <si>
    <t>31.12.08</t>
  </si>
  <si>
    <t>Dochody i wydatki za rok 2008  zadań z zakresu administracji rządowej</t>
  </si>
  <si>
    <t>Podróże służbowe, krajowe</t>
  </si>
  <si>
    <t>Składki na ubezpieczenie społeczne</t>
  </si>
  <si>
    <t>Szkolnia pracowników niebedących członkami</t>
  </si>
  <si>
    <t>Dotacje celowe otrzymane z budżetu państwa na inwestycje i zakupy inwestycyjne z zakresu administracji rządowej oraz innych zadań zleconych  gminom ustawami</t>
  </si>
  <si>
    <t>Opłata z tytułu zakupu usług telekomunikacyjnych telefonii stacjonarnej</t>
  </si>
  <si>
    <t>Załącznik Nr 6</t>
  </si>
  <si>
    <t>Wydatki na zakupy inwestycyjne jednostek budżetowych</t>
  </si>
  <si>
    <t>Zakup akcesoriów komputerowych, w tym programów i licencji</t>
  </si>
  <si>
    <t>Świadczenia rodzinne, zaliczka alimentacyjna oraz składki na</t>
  </si>
  <si>
    <t>ubezpieczenia emerytalne i rentowe z ubezpieczenia społecznego</t>
  </si>
  <si>
    <t>Składki na ubezpieczenie zdrowotne opłacane za osoby pobierające</t>
  </si>
  <si>
    <t>niektóre świadczenia z pomocy społecznej oraz niektóre</t>
  </si>
  <si>
    <t>świadczenia rodzinne</t>
  </si>
  <si>
    <t>Dochody i wydatki z zakresu zadań zleconych administracji rządowej</t>
  </si>
  <si>
    <t>Dochody</t>
  </si>
  <si>
    <t>31.12.09</t>
  </si>
  <si>
    <t xml:space="preserve">Urzedy naczelnych organów władzy państwowej, kontroli </t>
  </si>
  <si>
    <t xml:space="preserve"> i ochrony prawa oraz sądownictwa</t>
  </si>
  <si>
    <t xml:space="preserve">Dotacje celowe otrzymane z budżetu państwa na </t>
  </si>
  <si>
    <t>realizacje zadań bieżących z zakresu administracji</t>
  </si>
  <si>
    <t>Różne wydatki na rzecz osób fizycznych</t>
  </si>
  <si>
    <t>telefoni komórkowej</t>
  </si>
  <si>
    <t xml:space="preserve"> telefoni stacjonarnej</t>
  </si>
  <si>
    <t xml:space="preserve">Zakup akcesorów komputerowych, w tym </t>
  </si>
  <si>
    <t>programów i licencji</t>
  </si>
  <si>
    <t xml:space="preserve">Zakup akcesoriów komuterowych w tym </t>
  </si>
  <si>
    <t xml:space="preserve">Świadczenia rodzinne, świadczenia z funduszu </t>
  </si>
  <si>
    <t xml:space="preserve">alimentacyjnego oraz składki na ubezpieczenia emerytalne </t>
  </si>
  <si>
    <t>i rentowe z  ubezpieczenia społecznego</t>
  </si>
  <si>
    <t xml:space="preserve">pobierające niektóre świadczenia z pomocy społecznej, </t>
  </si>
  <si>
    <t>niektóre świadczenia rodzinne oraz za osoby uczestniczące w zajęciach w centrum integracji społecznej</t>
  </si>
  <si>
    <t>Wydatki</t>
  </si>
  <si>
    <t>Plan 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</si>
</sst>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  <numFmt numFmtId="165" formatCode="0,"/>
    <numFmt numFmtId="166" formatCode="#,##0.0"/>
    <numFmt numFmtId="167" formatCode="0.0%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3"/>
      <name val="Arial CE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right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5" fillId="0" borderId="2" xfId="0" applyFont="1" applyBorder="1" applyAlignment="1">
      <alignment/>
    </xf>
    <xf numFmtId="49" fontId="0" fillId="0" borderId="3" xfId="0" applyNumberFormat="1" applyBorder="1" applyAlignment="1">
      <alignment/>
    </xf>
    <xf numFmtId="49" fontId="5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2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9" fillId="0" borderId="5" xfId="0" applyFont="1" applyBorder="1" applyAlignment="1">
      <alignment/>
    </xf>
    <xf numFmtId="4" fontId="9" fillId="0" borderId="5" xfId="0" applyNumberFormat="1" applyFont="1" applyBorder="1" applyAlignment="1">
      <alignment/>
    </xf>
    <xf numFmtId="0" fontId="10" fillId="0" borderId="2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166" fontId="10" fillId="0" borderId="4" xfId="0" applyNumberFormat="1" applyFont="1" applyBorder="1" applyAlignment="1">
      <alignment/>
    </xf>
    <xf numFmtId="0" fontId="9" fillId="0" borderId="7" xfId="0" applyFont="1" applyBorder="1" applyAlignment="1">
      <alignment/>
    </xf>
    <xf numFmtId="3" fontId="9" fillId="0" borderId="1" xfId="0" applyNumberFormat="1" applyFont="1" applyBorder="1" applyAlignment="1">
      <alignment/>
    </xf>
    <xf numFmtId="166" fontId="10" fillId="0" borderId="6" xfId="0" applyNumberFormat="1" applyFont="1" applyBorder="1" applyAlignment="1">
      <alignment/>
    </xf>
    <xf numFmtId="166" fontId="9" fillId="0" borderId="6" xfId="0" applyNumberFormat="1" applyFont="1" applyBorder="1" applyAlignment="1">
      <alignment/>
    </xf>
    <xf numFmtId="166" fontId="9" fillId="0" borderId="4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7" xfId="0" applyFont="1" applyBorder="1" applyAlignment="1">
      <alignment/>
    </xf>
    <xf numFmtId="3" fontId="10" fillId="0" borderId="1" xfId="0" applyNumberFormat="1" applyFont="1" applyBorder="1" applyAlignment="1">
      <alignment/>
    </xf>
    <xf numFmtId="4" fontId="9" fillId="0" borderId="6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66" fontId="9" fillId="0" borderId="4" xfId="0" applyNumberFormat="1" applyFont="1" applyBorder="1" applyAlignment="1">
      <alignment/>
    </xf>
    <xf numFmtId="4" fontId="9" fillId="0" borderId="4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9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4" fontId="9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166" fontId="10" fillId="0" borderId="4" xfId="0" applyNumberFormat="1" applyFont="1" applyBorder="1" applyAlignment="1">
      <alignment/>
    </xf>
    <xf numFmtId="166" fontId="10" fillId="0" borderId="6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8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/>
    </xf>
    <xf numFmtId="0" fontId="6" fillId="0" borderId="0" xfId="0" applyFont="1" applyAlignment="1">
      <alignment/>
    </xf>
    <xf numFmtId="4" fontId="0" fillId="0" borderId="4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2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5" fillId="0" borderId="22" xfId="0" applyNumberFormat="1" applyFont="1" applyBorder="1" applyAlignment="1">
      <alignment/>
    </xf>
    <xf numFmtId="0" fontId="0" fillId="0" borderId="4" xfId="0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6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8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9" fontId="0" fillId="0" borderId="28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3" fontId="5" fillId="0" borderId="25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5" fillId="0" borderId="17" xfId="0" applyNumberFormat="1" applyFont="1" applyBorder="1" applyAlignment="1">
      <alignment/>
    </xf>
    <xf numFmtId="166" fontId="5" fillId="0" borderId="30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166" fontId="0" fillId="0" borderId="30" xfId="0" applyNumberFormat="1" applyBorder="1" applyAlignment="1">
      <alignment/>
    </xf>
    <xf numFmtId="166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7" fillId="0" borderId="30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5" fillId="0" borderId="31" xfId="0" applyFont="1" applyBorder="1" applyAlignment="1">
      <alignment wrapText="1"/>
    </xf>
    <xf numFmtId="49" fontId="0" fillId="0" borderId="11" xfId="0" applyNumberFormat="1" applyBorder="1" applyAlignment="1">
      <alignment/>
    </xf>
    <xf numFmtId="0" fontId="5" fillId="0" borderId="32" xfId="0" applyFont="1" applyBorder="1" applyAlignment="1">
      <alignment/>
    </xf>
    <xf numFmtId="49" fontId="7" fillId="0" borderId="28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5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10" fillId="0" borderId="28" xfId="0" applyFont="1" applyBorder="1" applyAlignment="1">
      <alignment horizontal="center" wrapText="1"/>
    </xf>
    <xf numFmtId="3" fontId="10" fillId="0" borderId="28" xfId="0" applyNumberFormat="1" applyFont="1" applyBorder="1" applyAlignment="1">
      <alignment horizontal="right" wrapText="1"/>
    </xf>
    <xf numFmtId="0" fontId="10" fillId="0" borderId="36" xfId="0" applyFont="1" applyBorder="1" applyAlignment="1">
      <alignment horizontal="center" wrapText="1"/>
    </xf>
    <xf numFmtId="3" fontId="9" fillId="0" borderId="28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166" fontId="10" fillId="0" borderId="2" xfId="0" applyNumberFormat="1" applyFont="1" applyBorder="1" applyAlignment="1">
      <alignment/>
    </xf>
    <xf numFmtId="166" fontId="9" fillId="0" borderId="2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10" fillId="0" borderId="0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 horizontal="left"/>
    </xf>
    <xf numFmtId="3" fontId="9" fillId="0" borderId="4" xfId="0" applyNumberFormat="1" applyFont="1" applyBorder="1" applyAlignment="1">
      <alignment horizontal="center" wrapText="1"/>
    </xf>
    <xf numFmtId="3" fontId="9" fillId="0" borderId="3" xfId="0" applyNumberFormat="1" applyFont="1" applyBorder="1" applyAlignment="1">
      <alignment wrapText="1"/>
    </xf>
    <xf numFmtId="4" fontId="9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3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39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5" xfId="0" applyFont="1" applyBorder="1" applyAlignment="1">
      <alignment horizontal="center" wrapText="1"/>
    </xf>
    <xf numFmtId="3" fontId="10" fillId="0" borderId="5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9" fillId="0" borderId="8" xfId="0" applyFont="1" applyBorder="1" applyAlignment="1">
      <alignment horizontal="right" wrapText="1"/>
    </xf>
    <xf numFmtId="0" fontId="10" fillId="0" borderId="37" xfId="0" applyFont="1" applyBorder="1" applyAlignment="1">
      <alignment horizontal="center" wrapText="1"/>
    </xf>
    <xf numFmtId="4" fontId="9" fillId="0" borderId="8" xfId="0" applyNumberFormat="1" applyFont="1" applyBorder="1" applyAlignment="1">
      <alignment wrapText="1"/>
    </xf>
    <xf numFmtId="4" fontId="9" fillId="0" borderId="38" xfId="0" applyNumberFormat="1" applyFont="1" applyBorder="1" applyAlignment="1">
      <alignment horizontal="center" wrapText="1"/>
    </xf>
    <xf numFmtId="3" fontId="10" fillId="0" borderId="3" xfId="0" applyNumberFormat="1" applyFont="1" applyBorder="1" applyAlignment="1">
      <alignment horizontal="center" wrapText="1"/>
    </xf>
    <xf numFmtId="4" fontId="9" fillId="0" borderId="39" xfId="0" applyNumberFormat="1" applyFont="1" applyBorder="1" applyAlignment="1">
      <alignment horizontal="center" wrapText="1"/>
    </xf>
    <xf numFmtId="4" fontId="9" fillId="0" borderId="38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4" fontId="9" fillId="0" borderId="39" xfId="0" applyNumberFormat="1" applyFont="1" applyBorder="1" applyAlignment="1">
      <alignment/>
    </xf>
    <xf numFmtId="0" fontId="0" fillId="0" borderId="3" xfId="0" applyBorder="1" applyAlignment="1">
      <alignment/>
    </xf>
    <xf numFmtId="3" fontId="9" fillId="0" borderId="38" xfId="0" applyNumberFormat="1" applyFont="1" applyBorder="1" applyAlignment="1">
      <alignment wrapText="1"/>
    </xf>
    <xf numFmtId="3" fontId="10" fillId="0" borderId="3" xfId="0" applyNumberFormat="1" applyFont="1" applyBorder="1" applyAlignment="1">
      <alignment wrapText="1"/>
    </xf>
    <xf numFmtId="3" fontId="9" fillId="0" borderId="39" xfId="0" applyNumberFormat="1" applyFont="1" applyBorder="1" applyAlignment="1">
      <alignment wrapText="1"/>
    </xf>
    <xf numFmtId="0" fontId="9" fillId="0" borderId="38" xfId="0" applyFont="1" applyBorder="1" applyAlignment="1">
      <alignment/>
    </xf>
    <xf numFmtId="3" fontId="9" fillId="0" borderId="38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0" fontId="10" fillId="0" borderId="39" xfId="0" applyFont="1" applyBorder="1" applyAlignment="1">
      <alignment/>
    </xf>
    <xf numFmtId="3" fontId="10" fillId="0" borderId="39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166" fontId="9" fillId="0" borderId="5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39" xfId="0" applyBorder="1" applyAlignment="1">
      <alignment/>
    </xf>
    <xf numFmtId="3" fontId="10" fillId="0" borderId="3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4" fontId="10" fillId="0" borderId="38" xfId="0" applyNumberFormat="1" applyFont="1" applyBorder="1" applyAlignment="1">
      <alignment/>
    </xf>
    <xf numFmtId="4" fontId="0" fillId="0" borderId="39" xfId="0" applyNumberFormat="1" applyBorder="1" applyAlignment="1">
      <alignment/>
    </xf>
    <xf numFmtId="166" fontId="10" fillId="0" borderId="3" xfId="0" applyNumberFormat="1" applyFont="1" applyBorder="1" applyAlignment="1">
      <alignment/>
    </xf>
    <xf numFmtId="166" fontId="10" fillId="0" borderId="39" xfId="0" applyNumberFormat="1" applyFont="1" applyBorder="1" applyAlignment="1">
      <alignment/>
    </xf>
    <xf numFmtId="0" fontId="10" fillId="0" borderId="9" xfId="0" applyFont="1" applyBorder="1" applyAlignment="1">
      <alignment wrapText="1"/>
    </xf>
    <xf numFmtId="0" fontId="10" fillId="0" borderId="7" xfId="0" applyFont="1" applyBorder="1" applyAlignment="1">
      <alignment wrapText="1"/>
    </xf>
    <xf numFmtId="166" fontId="9" fillId="0" borderId="38" xfId="0" applyNumberFormat="1" applyFont="1" applyBorder="1" applyAlignment="1">
      <alignment/>
    </xf>
    <xf numFmtId="166" fontId="10" fillId="0" borderId="3" xfId="0" applyNumberFormat="1" applyFont="1" applyBorder="1" applyAlignment="1">
      <alignment/>
    </xf>
    <xf numFmtId="166" fontId="10" fillId="0" borderId="39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166" fontId="10" fillId="0" borderId="5" xfId="0" applyNumberFormat="1" applyFont="1" applyBorder="1" applyAlignment="1">
      <alignment/>
    </xf>
    <xf numFmtId="0" fontId="0" fillId="0" borderId="7" xfId="0" applyBorder="1" applyAlignment="1">
      <alignment/>
    </xf>
    <xf numFmtId="166" fontId="10" fillId="0" borderId="5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49" fontId="9" fillId="0" borderId="5" xfId="0" applyNumberFormat="1" applyFont="1" applyBorder="1" applyAlignment="1">
      <alignment/>
    </xf>
    <xf numFmtId="3" fontId="9" fillId="0" borderId="37" xfId="0" applyNumberFormat="1" applyFont="1" applyBorder="1" applyAlignment="1">
      <alignment horizontal="right" wrapText="1"/>
    </xf>
    <xf numFmtId="3" fontId="9" fillId="0" borderId="5" xfId="0" applyNumberFormat="1" applyFont="1" applyBorder="1" applyAlignment="1">
      <alignment horizontal="center" wrapText="1"/>
    </xf>
    <xf numFmtId="166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 horizontal="center" wrapText="1"/>
    </xf>
    <xf numFmtId="166" fontId="9" fillId="0" borderId="6" xfId="0" applyNumberFormat="1" applyFont="1" applyBorder="1" applyAlignment="1">
      <alignment/>
    </xf>
    <xf numFmtId="0" fontId="0" fillId="0" borderId="0" xfId="0" applyAlignment="1" quotePrefix="1">
      <alignment/>
    </xf>
    <xf numFmtId="49" fontId="10" fillId="0" borderId="4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166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9" fillId="0" borderId="3" xfId="0" applyFont="1" applyBorder="1" applyAlignment="1">
      <alignment vertical="top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3" fontId="7" fillId="0" borderId="4" xfId="0" applyNumberFormat="1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3" fontId="8" fillId="0" borderId="6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/>
    </xf>
    <xf numFmtId="0" fontId="7" fillId="0" borderId="5" xfId="0" applyFont="1" applyBorder="1" applyAlignment="1">
      <alignment wrapText="1"/>
    </xf>
    <xf numFmtId="3" fontId="8" fillId="0" borderId="4" xfId="0" applyNumberFormat="1" applyFont="1" applyBorder="1" applyAlignment="1">
      <alignment/>
    </xf>
    <xf numFmtId="49" fontId="7" fillId="0" borderId="4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wrapText="1"/>
    </xf>
    <xf numFmtId="166" fontId="7" fillId="0" borderId="4" xfId="0" applyNumberFormat="1" applyFont="1" applyBorder="1" applyAlignment="1">
      <alignment/>
    </xf>
    <xf numFmtId="49" fontId="8" fillId="0" borderId="6" xfId="0" applyNumberFormat="1" applyFont="1" applyBorder="1" applyAlignment="1">
      <alignment horizontal="left"/>
    </xf>
    <xf numFmtId="4" fontId="8" fillId="0" borderId="39" xfId="0" applyNumberFormat="1" applyFont="1" applyBorder="1" applyAlignment="1">
      <alignment horizontal="center" wrapText="1"/>
    </xf>
    <xf numFmtId="4" fontId="8" fillId="0" borderId="39" xfId="0" applyNumberFormat="1" applyFont="1" applyBorder="1" applyAlignment="1">
      <alignment/>
    </xf>
    <xf numFmtId="166" fontId="7" fillId="0" borderId="39" xfId="0" applyNumberFormat="1" applyFont="1" applyBorder="1" applyAlignment="1">
      <alignment/>
    </xf>
    <xf numFmtId="3" fontId="8" fillId="0" borderId="39" xfId="0" applyNumberFormat="1" applyFont="1" applyBorder="1" applyAlignment="1">
      <alignment wrapText="1"/>
    </xf>
    <xf numFmtId="166" fontId="7" fillId="0" borderId="6" xfId="0" applyNumberFormat="1" applyFont="1" applyBorder="1" applyAlignment="1">
      <alignment/>
    </xf>
    <xf numFmtId="0" fontId="7" fillId="0" borderId="5" xfId="0" applyFont="1" applyBorder="1" applyAlignment="1">
      <alignment horizontal="left"/>
    </xf>
    <xf numFmtId="49" fontId="8" fillId="0" borderId="5" xfId="0" applyNumberFormat="1" applyFont="1" applyBorder="1" applyAlignment="1">
      <alignment/>
    </xf>
    <xf numFmtId="0" fontId="8" fillId="0" borderId="38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3" fontId="8" fillId="0" borderId="5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/>
    </xf>
    <xf numFmtId="166" fontId="8" fillId="0" borderId="5" xfId="0" applyNumberFormat="1" applyFont="1" applyBorder="1" applyAlignment="1">
      <alignment/>
    </xf>
    <xf numFmtId="3" fontId="8" fillId="0" borderId="38" xfId="0" applyNumberFormat="1" applyFont="1" applyBorder="1" applyAlignment="1">
      <alignment wrapText="1"/>
    </xf>
    <xf numFmtId="0" fontId="7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/>
    </xf>
    <xf numFmtId="166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 wrapText="1"/>
    </xf>
    <xf numFmtId="166" fontId="7" fillId="0" borderId="2" xfId="0" applyNumberFormat="1" applyFont="1" applyBorder="1" applyAlignment="1">
      <alignment/>
    </xf>
    <xf numFmtId="166" fontId="8" fillId="0" borderId="2" xfId="0" applyNumberFormat="1" applyFont="1" applyBorder="1" applyAlignment="1">
      <alignment/>
    </xf>
    <xf numFmtId="0" fontId="7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horizontal="center" wrapText="1"/>
    </xf>
    <xf numFmtId="4" fontId="8" fillId="0" borderId="3" xfId="0" applyNumberFormat="1" applyFont="1" applyBorder="1" applyAlignment="1">
      <alignment/>
    </xf>
    <xf numFmtId="166" fontId="8" fillId="0" borderId="3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3" fontId="7" fillId="0" borderId="5" xfId="0" applyNumberFormat="1" applyFont="1" applyBorder="1" applyAlignment="1">
      <alignment/>
    </xf>
    <xf numFmtId="4" fontId="7" fillId="0" borderId="38" xfId="0" applyNumberFormat="1" applyFont="1" applyBorder="1" applyAlignment="1">
      <alignment/>
    </xf>
    <xf numFmtId="166" fontId="7" fillId="0" borderId="38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0" fontId="8" fillId="0" borderId="6" xfId="0" applyFont="1" applyBorder="1" applyAlignment="1">
      <alignment horizontal="left"/>
    </xf>
    <xf numFmtId="3" fontId="8" fillId="0" borderId="39" xfId="0" applyNumberFormat="1" applyFont="1" applyBorder="1" applyAlignment="1">
      <alignment/>
    </xf>
    <xf numFmtId="166" fontId="8" fillId="0" borderId="6" xfId="0" applyNumberFormat="1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8" fillId="0" borderId="3" xfId="0" applyNumberFormat="1" applyFont="1" applyBorder="1" applyAlignment="1">
      <alignment/>
    </xf>
    <xf numFmtId="166" fontId="7" fillId="0" borderId="5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7" xfId="0" applyFont="1" applyBorder="1" applyAlignment="1">
      <alignment/>
    </xf>
    <xf numFmtId="3" fontId="7" fillId="0" borderId="39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0" fontId="8" fillId="0" borderId="5" xfId="0" applyFont="1" applyBorder="1" applyAlignment="1">
      <alignment horizontal="left"/>
    </xf>
    <xf numFmtId="3" fontId="8" fillId="0" borderId="5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39" xfId="0" applyFont="1" applyBorder="1" applyAlignment="1">
      <alignment horizontal="left"/>
    </xf>
    <xf numFmtId="166" fontId="8" fillId="0" borderId="39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Font="1" applyFill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/>
    </xf>
    <xf numFmtId="0" fontId="8" fillId="0" borderId="3" xfId="0" applyFont="1" applyFill="1" applyBorder="1" applyAlignment="1">
      <alignment vertical="top"/>
    </xf>
    <xf numFmtId="3" fontId="7" fillId="0" borderId="21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166" fontId="7" fillId="0" borderId="40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4" fontId="7" fillId="0" borderId="41" xfId="0" applyNumberFormat="1" applyFont="1" applyBorder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4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38" xfId="0" applyFont="1" applyBorder="1" applyAlignment="1">
      <alignment horizontal="left"/>
    </xf>
    <xf numFmtId="166" fontId="8" fillId="0" borderId="38" xfId="0" applyNumberFormat="1" applyFont="1" applyBorder="1" applyAlignment="1">
      <alignment/>
    </xf>
    <xf numFmtId="0" fontId="9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9" fillId="0" borderId="3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8" fillId="0" borderId="38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0" fillId="0" borderId="41" xfId="0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7" fillId="0" borderId="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1"/>
  <sheetViews>
    <sheetView zoomScaleSheetLayoutView="100" workbookViewId="0" topLeftCell="A1">
      <selection activeCell="A69" sqref="A69:M123"/>
    </sheetView>
  </sheetViews>
  <sheetFormatPr defaultColWidth="9.00390625" defaultRowHeight="12.75"/>
  <cols>
    <col min="1" max="1" width="5.875" style="1" customWidth="1"/>
    <col min="2" max="2" width="6.875" style="1" customWidth="1"/>
    <col min="3" max="3" width="8.00390625" style="0" customWidth="1"/>
    <col min="4" max="4" width="9.75390625" style="0" bestFit="1" customWidth="1"/>
    <col min="6" max="6" width="9.375" style="0" customWidth="1"/>
    <col min="7" max="7" width="10.125" style="0" customWidth="1"/>
    <col min="9" max="9" width="10.125" style="0" customWidth="1"/>
    <col min="10" max="10" width="10.75390625" style="0" customWidth="1"/>
    <col min="12" max="12" width="10.00390625" style="0" customWidth="1"/>
    <col min="13" max="13" width="7.625" style="0" customWidth="1"/>
  </cols>
  <sheetData>
    <row r="1" spans="1:7" ht="12.75">
      <c r="A1" s="4"/>
      <c r="B1" s="4"/>
      <c r="C1" s="2"/>
      <c r="D1" s="2"/>
      <c r="E1" s="2"/>
      <c r="F1" s="2"/>
      <c r="G1" s="2"/>
    </row>
    <row r="2" spans="1:13" ht="12.75">
      <c r="A2"/>
      <c r="B2"/>
      <c r="J2" s="105"/>
      <c r="K2" s="105"/>
      <c r="L2" s="105" t="s">
        <v>425</v>
      </c>
      <c r="M2" s="105"/>
    </row>
    <row r="3" spans="1:13" ht="12.75">
      <c r="A3"/>
      <c r="B3"/>
      <c r="J3" s="105"/>
      <c r="K3" s="105"/>
      <c r="L3" s="105"/>
      <c r="M3" s="105"/>
    </row>
    <row r="4" spans="1:13" ht="15">
      <c r="A4" s="25" t="s">
        <v>94</v>
      </c>
      <c r="B4" s="59"/>
      <c r="C4" s="439" t="s">
        <v>419</v>
      </c>
      <c r="D4" s="439"/>
      <c r="E4" s="439"/>
      <c r="F4" s="439"/>
      <c r="G4" s="439"/>
      <c r="H4" s="439"/>
      <c r="I4" s="439"/>
      <c r="J4" s="439"/>
      <c r="K4" s="439"/>
      <c r="L4" s="25"/>
      <c r="M4" s="36"/>
    </row>
    <row r="5" spans="1:13" ht="15">
      <c r="A5" s="25"/>
      <c r="B5" s="59"/>
      <c r="C5" s="226"/>
      <c r="D5" s="226"/>
      <c r="E5" s="226"/>
      <c r="F5" s="226"/>
      <c r="G5" s="226"/>
      <c r="H5" s="226"/>
      <c r="I5" s="226"/>
      <c r="J5" s="226"/>
      <c r="K5" s="226"/>
      <c r="L5" s="25"/>
      <c r="M5" s="36"/>
    </row>
    <row r="6" spans="1:13" ht="12.75">
      <c r="A6" s="60" t="s">
        <v>223</v>
      </c>
      <c r="B6" s="235" t="s">
        <v>2</v>
      </c>
      <c r="C6" s="236"/>
      <c r="D6" s="235" t="s">
        <v>224</v>
      </c>
      <c r="E6" s="235" t="s">
        <v>416</v>
      </c>
      <c r="F6" s="235"/>
      <c r="G6" s="239"/>
      <c r="H6" s="440"/>
      <c r="I6" s="440"/>
      <c r="J6" s="441"/>
      <c r="K6" s="442"/>
      <c r="L6" s="440"/>
      <c r="M6" s="443"/>
    </row>
    <row r="7" spans="1:13" ht="12.75" customHeight="1">
      <c r="A7" s="61"/>
      <c r="B7" s="62"/>
      <c r="C7" s="237"/>
      <c r="D7" s="62"/>
      <c r="E7" s="62"/>
      <c r="F7" s="62"/>
      <c r="G7" s="73"/>
      <c r="H7" s="240" t="s">
        <v>251</v>
      </c>
      <c r="I7" s="236" t="s">
        <v>117</v>
      </c>
      <c r="J7" s="243" t="s">
        <v>227</v>
      </c>
      <c r="K7" s="275" t="s">
        <v>251</v>
      </c>
      <c r="L7" s="239" t="s">
        <v>117</v>
      </c>
      <c r="M7" s="241" t="s">
        <v>227</v>
      </c>
    </row>
    <row r="8" spans="1:13" ht="12.75">
      <c r="A8" s="63"/>
      <c r="B8" s="66"/>
      <c r="C8" s="228"/>
      <c r="D8" s="66"/>
      <c r="E8" s="66"/>
      <c r="F8" s="66"/>
      <c r="G8" s="68"/>
      <c r="H8" s="242" t="s">
        <v>418</v>
      </c>
      <c r="I8" s="228"/>
      <c r="J8" s="65"/>
      <c r="K8" s="276" t="s">
        <v>418</v>
      </c>
      <c r="L8" s="68"/>
      <c r="M8" s="70"/>
    </row>
    <row r="9" spans="1:13" ht="12.75">
      <c r="A9" s="95"/>
      <c r="B9" s="71"/>
      <c r="C9" s="82"/>
      <c r="D9" s="82"/>
      <c r="E9" s="82"/>
      <c r="F9" s="82"/>
      <c r="G9" s="83"/>
      <c r="H9" s="247"/>
      <c r="I9" s="250"/>
      <c r="J9" s="277"/>
      <c r="K9" s="231"/>
      <c r="L9" s="250"/>
      <c r="M9" s="85"/>
    </row>
    <row r="10" spans="1:13" ht="12.75">
      <c r="A10" s="294" t="s">
        <v>8</v>
      </c>
      <c r="B10" s="96"/>
      <c r="C10" s="97"/>
      <c r="D10" s="97" t="s">
        <v>113</v>
      </c>
      <c r="E10" s="97"/>
      <c r="F10" s="97"/>
      <c r="G10" s="103"/>
      <c r="H10" s="248">
        <f>H12</f>
        <v>33166</v>
      </c>
      <c r="I10" s="251">
        <f>I12</f>
        <v>33165.28</v>
      </c>
      <c r="J10" s="278">
        <v>100</v>
      </c>
      <c r="K10" s="255">
        <f>K12</f>
        <v>33166</v>
      </c>
      <c r="L10" s="251">
        <f>L12</f>
        <v>33165.28</v>
      </c>
      <c r="M10" s="101">
        <f>L10/K10*100</f>
        <v>99.99782910209251</v>
      </c>
    </row>
    <row r="11" spans="1:13" ht="12.75">
      <c r="A11" s="295"/>
      <c r="B11" s="63"/>
      <c r="C11" s="64"/>
      <c r="D11" s="64"/>
      <c r="E11" s="64"/>
      <c r="F11" s="64"/>
      <c r="G11" s="77"/>
      <c r="H11" s="249"/>
      <c r="I11" s="252"/>
      <c r="J11" s="279"/>
      <c r="K11" s="256"/>
      <c r="L11" s="252"/>
      <c r="M11" s="102"/>
    </row>
    <row r="12" spans="1:13" ht="12.75">
      <c r="A12" s="296"/>
      <c r="B12" s="287" t="s">
        <v>245</v>
      </c>
      <c r="C12" s="257" t="s">
        <v>19</v>
      </c>
      <c r="D12" s="82"/>
      <c r="E12" s="82"/>
      <c r="F12" s="82"/>
      <c r="G12" s="83"/>
      <c r="H12" s="289">
        <f>H15</f>
        <v>33166</v>
      </c>
      <c r="I12" s="72">
        <f>I15</f>
        <v>33165.28</v>
      </c>
      <c r="J12" s="290">
        <f>I12/H12*100</f>
        <v>99.99782910209251</v>
      </c>
      <c r="K12" s="254">
        <f>K17+K18+K19</f>
        <v>33166</v>
      </c>
      <c r="L12" s="72">
        <f>L17+L18+L19</f>
        <v>33165.28</v>
      </c>
      <c r="M12" s="101">
        <f>L12/K12*100</f>
        <v>99.99782910209251</v>
      </c>
    </row>
    <row r="13" spans="1:13" ht="12.75">
      <c r="A13" s="297"/>
      <c r="B13" s="65"/>
      <c r="C13" s="228">
        <v>2010</v>
      </c>
      <c r="D13" s="66" t="s">
        <v>406</v>
      </c>
      <c r="E13" s="66"/>
      <c r="F13" s="66"/>
      <c r="G13" s="68"/>
      <c r="H13" s="230"/>
      <c r="I13" s="92"/>
      <c r="J13" s="91"/>
      <c r="K13" s="231"/>
      <c r="L13" s="92"/>
      <c r="M13" s="224"/>
    </row>
    <row r="14" spans="1:13" ht="12.75">
      <c r="A14" s="297"/>
      <c r="B14" s="65"/>
      <c r="C14" s="228"/>
      <c r="D14" s="66" t="s">
        <v>407</v>
      </c>
      <c r="E14" s="66"/>
      <c r="F14" s="66"/>
      <c r="G14" s="68"/>
      <c r="H14" s="230"/>
      <c r="I14" s="92"/>
      <c r="J14" s="91"/>
      <c r="K14" s="231"/>
      <c r="L14" s="92"/>
      <c r="M14" s="224"/>
    </row>
    <row r="15" spans="1:13" ht="12.75">
      <c r="A15" s="297"/>
      <c r="B15" s="65"/>
      <c r="C15" s="228"/>
      <c r="D15" s="66" t="s">
        <v>408</v>
      </c>
      <c r="E15" s="66"/>
      <c r="F15" s="66"/>
      <c r="G15" s="68"/>
      <c r="H15" s="230">
        <v>33166</v>
      </c>
      <c r="I15" s="92">
        <v>33165.28</v>
      </c>
      <c r="J15" s="91">
        <f>I15/H15*100</f>
        <v>99.99782910209251</v>
      </c>
      <c r="K15" s="231"/>
      <c r="L15" s="92"/>
      <c r="M15" s="225"/>
    </row>
    <row r="16" spans="1:13" ht="12.75">
      <c r="A16" s="297"/>
      <c r="B16" s="65"/>
      <c r="C16" s="228"/>
      <c r="D16" s="66" t="s">
        <v>409</v>
      </c>
      <c r="E16" s="66"/>
      <c r="F16" s="66"/>
      <c r="G16" s="68"/>
      <c r="H16" s="230"/>
      <c r="I16" s="92"/>
      <c r="J16" s="91"/>
      <c r="K16" s="231"/>
      <c r="L16" s="92"/>
      <c r="M16" s="224"/>
    </row>
    <row r="17" spans="1:13" ht="12.75">
      <c r="A17" s="297"/>
      <c r="B17" s="65"/>
      <c r="C17" s="228">
        <v>4210</v>
      </c>
      <c r="D17" s="66" t="s">
        <v>353</v>
      </c>
      <c r="E17" s="66"/>
      <c r="F17" s="66"/>
      <c r="G17" s="68"/>
      <c r="H17" s="230"/>
      <c r="I17" s="92"/>
      <c r="J17" s="91"/>
      <c r="K17" s="231">
        <v>289</v>
      </c>
      <c r="L17" s="92">
        <v>288.3</v>
      </c>
      <c r="M17" s="225">
        <f>L17/K17*100</f>
        <v>99.75778546712803</v>
      </c>
    </row>
    <row r="18" spans="1:13" ht="12.75">
      <c r="A18" s="297"/>
      <c r="B18" s="65"/>
      <c r="C18" s="228">
        <v>4300</v>
      </c>
      <c r="D18" s="66" t="s">
        <v>266</v>
      </c>
      <c r="E18" s="66"/>
      <c r="F18" s="66"/>
      <c r="G18" s="68"/>
      <c r="H18" s="230"/>
      <c r="I18" s="92"/>
      <c r="J18" s="91"/>
      <c r="K18" s="231">
        <v>362</v>
      </c>
      <c r="L18" s="92">
        <v>362</v>
      </c>
      <c r="M18" s="225">
        <f>L18/K18*100</f>
        <v>100</v>
      </c>
    </row>
    <row r="19" spans="1:13" ht="12.75">
      <c r="A19" s="298"/>
      <c r="B19" s="63"/>
      <c r="C19" s="238">
        <v>4430</v>
      </c>
      <c r="D19" s="64" t="s">
        <v>307</v>
      </c>
      <c r="E19" s="64"/>
      <c r="F19" s="64"/>
      <c r="G19" s="77"/>
      <c r="H19" s="291"/>
      <c r="I19" s="89"/>
      <c r="J19" s="292"/>
      <c r="K19" s="256">
        <v>32515</v>
      </c>
      <c r="L19" s="89">
        <v>32514.98</v>
      </c>
      <c r="M19" s="225">
        <f>L19/K19*100</f>
        <v>99.99993848992771</v>
      </c>
    </row>
    <row r="20" spans="1:13" ht="12.75">
      <c r="A20" s="104"/>
      <c r="B20" s="228"/>
      <c r="C20" s="228"/>
      <c r="D20" s="66"/>
      <c r="E20" s="66"/>
      <c r="F20" s="66"/>
      <c r="G20" s="68"/>
      <c r="H20" s="70"/>
      <c r="I20" s="228"/>
      <c r="J20" s="273"/>
      <c r="K20" s="233"/>
      <c r="L20" s="232"/>
      <c r="M20" s="290"/>
    </row>
    <row r="21" spans="1:13" ht="12.75">
      <c r="A21" s="299">
        <v>750</v>
      </c>
      <c r="B21" s="237"/>
      <c r="C21" s="237"/>
      <c r="D21" s="62" t="s">
        <v>22</v>
      </c>
      <c r="E21" s="62"/>
      <c r="F21" s="62"/>
      <c r="G21" s="73"/>
      <c r="H21" s="75">
        <f>H23</f>
        <v>111100</v>
      </c>
      <c r="I21" s="261">
        <f>I23</f>
        <v>111094.04</v>
      </c>
      <c r="J21" s="273">
        <f>I21/H21*100</f>
        <v>99.99463546354635</v>
      </c>
      <c r="K21" s="259">
        <f>K23</f>
        <v>111100</v>
      </c>
      <c r="L21" s="261">
        <f>L23</f>
        <v>111094.04</v>
      </c>
      <c r="M21" s="91">
        <f>L21/K21*100</f>
        <v>99.99463546354635</v>
      </c>
    </row>
    <row r="22" spans="1:13" ht="12.75">
      <c r="A22" s="300"/>
      <c r="B22" s="238"/>
      <c r="C22" s="238"/>
      <c r="D22" s="64"/>
      <c r="E22" s="64"/>
      <c r="F22" s="64"/>
      <c r="G22" s="77"/>
      <c r="H22" s="67"/>
      <c r="I22" s="252"/>
      <c r="J22" s="274"/>
      <c r="K22" s="260"/>
      <c r="L22" s="252"/>
      <c r="M22" s="292"/>
    </row>
    <row r="23" spans="1:13" ht="12.75">
      <c r="A23" s="104"/>
      <c r="B23" s="229">
        <v>75011</v>
      </c>
      <c r="C23" s="228" t="s">
        <v>24</v>
      </c>
      <c r="D23" s="66"/>
      <c r="E23" s="66"/>
      <c r="F23" s="66"/>
      <c r="G23" s="68"/>
      <c r="H23" s="70">
        <f>H26</f>
        <v>111100</v>
      </c>
      <c r="I23" s="232">
        <f>I26</f>
        <v>111094.04</v>
      </c>
      <c r="J23" s="81">
        <f>I23/H23*100</f>
        <v>99.99463546354635</v>
      </c>
      <c r="K23" s="233">
        <f>K26+K29+K30+K31+K32+K33+K35+K36+K37+K38+K39+K41+K28</f>
        <v>111100</v>
      </c>
      <c r="L23" s="92">
        <f>L26+L29+L30+L31+L32+L33+L35+L36+L37+L38+L39+L41+L28</f>
        <v>111094.04</v>
      </c>
      <c r="M23" s="91">
        <f>L23/K23*100</f>
        <v>99.99463546354635</v>
      </c>
    </row>
    <row r="24" spans="1:13" ht="12.75">
      <c r="A24" s="104"/>
      <c r="B24" s="66"/>
      <c r="C24" s="228">
        <v>2010</v>
      </c>
      <c r="D24" s="66" t="s">
        <v>406</v>
      </c>
      <c r="E24" s="66"/>
      <c r="F24" s="66"/>
      <c r="G24" s="68"/>
      <c r="H24" s="70"/>
      <c r="I24" s="232"/>
      <c r="J24" s="81"/>
      <c r="K24" s="233"/>
      <c r="L24" s="92"/>
      <c r="M24" s="91"/>
    </row>
    <row r="25" spans="1:13" ht="12.75">
      <c r="A25" s="104"/>
      <c r="B25" s="66"/>
      <c r="C25" s="228"/>
      <c r="D25" s="66" t="s">
        <v>407</v>
      </c>
      <c r="E25" s="66"/>
      <c r="F25" s="66"/>
      <c r="G25" s="68"/>
      <c r="H25" s="70"/>
      <c r="I25" s="232"/>
      <c r="J25" s="81"/>
      <c r="K25" s="233"/>
      <c r="L25" s="92"/>
      <c r="M25" s="91"/>
    </row>
    <row r="26" spans="1:13" ht="12.75">
      <c r="A26" s="104"/>
      <c r="B26" s="66"/>
      <c r="C26" s="228"/>
      <c r="D26" s="66" t="s">
        <v>408</v>
      </c>
      <c r="E26" s="66"/>
      <c r="F26" s="66"/>
      <c r="G26" s="68"/>
      <c r="H26" s="70">
        <v>111100</v>
      </c>
      <c r="I26" s="232">
        <v>111094.04</v>
      </c>
      <c r="J26" s="81">
        <f>I26/H26*100</f>
        <v>99.99463546354635</v>
      </c>
      <c r="K26" s="233"/>
      <c r="L26" s="92"/>
      <c r="M26" s="91"/>
    </row>
    <row r="27" spans="1:13" ht="12.75">
      <c r="A27" s="104"/>
      <c r="B27" s="66"/>
      <c r="C27" s="228"/>
      <c r="D27" s="66" t="s">
        <v>409</v>
      </c>
      <c r="E27" s="66"/>
      <c r="F27" s="66"/>
      <c r="G27" s="68"/>
      <c r="H27" s="70"/>
      <c r="I27" s="232"/>
      <c r="J27" s="81"/>
      <c r="K27" s="233"/>
      <c r="L27" s="92"/>
      <c r="M27" s="91"/>
    </row>
    <row r="28" spans="1:13" ht="12.75">
      <c r="A28" s="104"/>
      <c r="B28" s="66"/>
      <c r="C28" s="228">
        <v>3020</v>
      </c>
      <c r="D28" s="66" t="s">
        <v>270</v>
      </c>
      <c r="E28" s="66"/>
      <c r="F28" s="66"/>
      <c r="G28" s="68"/>
      <c r="H28" s="70"/>
      <c r="I28" s="232"/>
      <c r="J28" s="81"/>
      <c r="K28" s="233">
        <v>250</v>
      </c>
      <c r="L28" s="92">
        <v>250</v>
      </c>
      <c r="M28" s="91">
        <f>L28/K28*100</f>
        <v>100</v>
      </c>
    </row>
    <row r="29" spans="1:13" ht="12.75">
      <c r="A29" s="104"/>
      <c r="B29" s="66"/>
      <c r="C29" s="228">
        <v>4010</v>
      </c>
      <c r="D29" s="66" t="s">
        <v>380</v>
      </c>
      <c r="E29" s="66"/>
      <c r="F29" s="66"/>
      <c r="G29" s="68"/>
      <c r="H29" s="70"/>
      <c r="I29" s="232"/>
      <c r="J29" s="81"/>
      <c r="K29" s="233">
        <v>71519</v>
      </c>
      <c r="L29" s="92">
        <v>71519</v>
      </c>
      <c r="M29" s="81">
        <f aca="true" t="shared" si="0" ref="M29:M38">L29/K29*100</f>
        <v>100</v>
      </c>
    </row>
    <row r="30" spans="1:13" ht="12.75">
      <c r="A30" s="104"/>
      <c r="B30" s="66"/>
      <c r="C30" s="228">
        <v>4040</v>
      </c>
      <c r="D30" s="66" t="s">
        <v>393</v>
      </c>
      <c r="E30" s="66"/>
      <c r="F30" s="66"/>
      <c r="G30" s="68"/>
      <c r="H30" s="70"/>
      <c r="I30" s="232"/>
      <c r="J30" s="81"/>
      <c r="K30" s="233">
        <v>9690</v>
      </c>
      <c r="L30" s="92">
        <v>9684.56</v>
      </c>
      <c r="M30" s="81">
        <f t="shared" si="0"/>
        <v>99.9438596491228</v>
      </c>
    </row>
    <row r="31" spans="1:13" ht="12.75">
      <c r="A31" s="104"/>
      <c r="B31" s="66"/>
      <c r="C31" s="228">
        <v>4110</v>
      </c>
      <c r="D31" s="66" t="s">
        <v>328</v>
      </c>
      <c r="E31" s="66"/>
      <c r="F31" s="66"/>
      <c r="G31" s="68"/>
      <c r="H31" s="70"/>
      <c r="I31" s="232"/>
      <c r="J31" s="81"/>
      <c r="K31" s="233">
        <v>14993</v>
      </c>
      <c r="L31" s="92">
        <v>14993</v>
      </c>
      <c r="M31" s="81">
        <f t="shared" si="0"/>
        <v>100</v>
      </c>
    </row>
    <row r="32" spans="1:13" ht="12.75">
      <c r="A32" s="104"/>
      <c r="B32" s="66"/>
      <c r="C32" s="228">
        <v>4120</v>
      </c>
      <c r="D32" s="66" t="s">
        <v>382</v>
      </c>
      <c r="E32" s="66"/>
      <c r="F32" s="66"/>
      <c r="G32" s="68"/>
      <c r="H32" s="70"/>
      <c r="I32" s="232"/>
      <c r="J32" s="81"/>
      <c r="K32" s="233">
        <v>2148</v>
      </c>
      <c r="L32" s="92">
        <v>2148</v>
      </c>
      <c r="M32" s="81">
        <f t="shared" si="0"/>
        <v>100</v>
      </c>
    </row>
    <row r="33" spans="1:13" ht="12.75">
      <c r="A33" s="104"/>
      <c r="B33" s="66"/>
      <c r="C33" s="228">
        <v>4140</v>
      </c>
      <c r="D33" s="66" t="s">
        <v>394</v>
      </c>
      <c r="E33" s="66"/>
      <c r="F33" s="66"/>
      <c r="G33" s="68"/>
      <c r="H33" s="70"/>
      <c r="I33" s="232"/>
      <c r="J33" s="81"/>
      <c r="K33" s="233">
        <v>2440</v>
      </c>
      <c r="L33" s="92">
        <v>2440</v>
      </c>
      <c r="M33" s="81">
        <f t="shared" si="0"/>
        <v>100</v>
      </c>
    </row>
    <row r="34" spans="1:13" ht="12.75">
      <c r="A34" s="104"/>
      <c r="B34" s="66"/>
      <c r="C34" s="228"/>
      <c r="D34" s="66" t="s">
        <v>97</v>
      </c>
      <c r="E34" s="66"/>
      <c r="F34" s="66"/>
      <c r="G34" s="68"/>
      <c r="H34" s="70"/>
      <c r="I34" s="232"/>
      <c r="J34" s="81"/>
      <c r="K34" s="233"/>
      <c r="L34" s="92"/>
      <c r="M34" s="81"/>
    </row>
    <row r="35" spans="1:13" ht="12.75">
      <c r="A35" s="104"/>
      <c r="B35" s="66"/>
      <c r="C35" s="228">
        <v>4210</v>
      </c>
      <c r="D35" s="66" t="s">
        <v>353</v>
      </c>
      <c r="E35" s="66"/>
      <c r="F35" s="66"/>
      <c r="G35" s="68"/>
      <c r="H35" s="70"/>
      <c r="I35" s="232"/>
      <c r="J35" s="81"/>
      <c r="K35" s="233">
        <v>950</v>
      </c>
      <c r="L35" s="92">
        <v>950</v>
      </c>
      <c r="M35" s="81">
        <f>L35/K35*100</f>
        <v>100</v>
      </c>
    </row>
    <row r="36" spans="1:13" ht="12.75">
      <c r="A36" s="104"/>
      <c r="B36" s="66"/>
      <c r="C36" s="228">
        <v>4300</v>
      </c>
      <c r="D36" s="66" t="s">
        <v>395</v>
      </c>
      <c r="E36" s="66"/>
      <c r="F36" s="66"/>
      <c r="G36" s="68"/>
      <c r="H36" s="70"/>
      <c r="I36" s="232"/>
      <c r="J36" s="81"/>
      <c r="K36" s="233">
        <v>4113</v>
      </c>
      <c r="L36" s="92">
        <v>4113</v>
      </c>
      <c r="M36" s="81">
        <f t="shared" si="0"/>
        <v>100</v>
      </c>
    </row>
    <row r="37" spans="1:13" ht="12.75">
      <c r="A37" s="104"/>
      <c r="B37" s="66"/>
      <c r="C37" s="228">
        <v>4410</v>
      </c>
      <c r="D37" s="66" t="s">
        <v>420</v>
      </c>
      <c r="E37" s="66"/>
      <c r="F37" s="66"/>
      <c r="G37" s="68"/>
      <c r="H37" s="70"/>
      <c r="I37" s="232"/>
      <c r="J37" s="81"/>
      <c r="K37" s="233">
        <v>750</v>
      </c>
      <c r="L37" s="92">
        <v>750</v>
      </c>
      <c r="M37" s="81">
        <f>L37/K37*100</f>
        <v>100</v>
      </c>
    </row>
    <row r="38" spans="1:13" ht="12.75">
      <c r="A38" s="104"/>
      <c r="B38" s="66"/>
      <c r="C38" s="228">
        <v>4440</v>
      </c>
      <c r="D38" s="66" t="s">
        <v>414</v>
      </c>
      <c r="E38" s="66"/>
      <c r="F38" s="66"/>
      <c r="G38" s="68"/>
      <c r="H38" s="70"/>
      <c r="I38" s="232"/>
      <c r="J38" s="81"/>
      <c r="K38" s="233">
        <v>2947</v>
      </c>
      <c r="L38" s="92">
        <v>2946.48</v>
      </c>
      <c r="M38" s="81">
        <f t="shared" si="0"/>
        <v>99.9823549372243</v>
      </c>
    </row>
    <row r="39" spans="1:13" ht="12.75">
      <c r="A39" s="104"/>
      <c r="B39" s="66"/>
      <c r="C39" s="228">
        <v>4700</v>
      </c>
      <c r="D39" s="66" t="s">
        <v>413</v>
      </c>
      <c r="E39" s="66"/>
      <c r="F39" s="66"/>
      <c r="G39" s="68"/>
      <c r="H39" s="70"/>
      <c r="I39" s="232"/>
      <c r="J39" s="81"/>
      <c r="K39" s="233">
        <v>1000</v>
      </c>
      <c r="L39" s="92">
        <v>1000</v>
      </c>
      <c r="M39" s="81">
        <f>L39/K39*100</f>
        <v>100</v>
      </c>
    </row>
    <row r="40" spans="1:13" ht="12.75">
      <c r="A40" s="104"/>
      <c r="B40" s="66"/>
      <c r="C40" s="228"/>
      <c r="D40" s="66" t="s">
        <v>253</v>
      </c>
      <c r="E40" s="66"/>
      <c r="F40" s="66"/>
      <c r="G40" s="68"/>
      <c r="H40" s="70"/>
      <c r="I40" s="232"/>
      <c r="J40" s="81"/>
      <c r="K40" s="233"/>
      <c r="L40" s="92"/>
      <c r="M40" s="81"/>
    </row>
    <row r="41" spans="1:13" ht="12.75">
      <c r="A41" s="104"/>
      <c r="B41" s="66"/>
      <c r="C41" s="228">
        <v>4740</v>
      </c>
      <c r="D41" s="66" t="s">
        <v>392</v>
      </c>
      <c r="E41" s="66"/>
      <c r="F41" s="66"/>
      <c r="G41" s="68"/>
      <c r="H41" s="70"/>
      <c r="I41" s="232"/>
      <c r="J41" s="81"/>
      <c r="K41" s="233">
        <v>300</v>
      </c>
      <c r="L41" s="92">
        <v>300</v>
      </c>
      <c r="M41" s="81">
        <f>L41/K41*100</f>
        <v>100</v>
      </c>
    </row>
    <row r="42" spans="1:13" ht="12.75">
      <c r="A42" s="104"/>
      <c r="B42" s="66"/>
      <c r="C42" s="228"/>
      <c r="D42" s="66" t="s">
        <v>254</v>
      </c>
      <c r="E42" s="66"/>
      <c r="F42" s="66"/>
      <c r="G42" s="68"/>
      <c r="H42" s="70"/>
      <c r="I42" s="232"/>
      <c r="J42" s="81"/>
      <c r="K42" s="93"/>
      <c r="L42" s="223"/>
      <c r="M42" s="81"/>
    </row>
    <row r="43" spans="1:13" ht="12.75">
      <c r="A43" s="296"/>
      <c r="B43" s="82"/>
      <c r="C43" s="257"/>
      <c r="D43" s="82"/>
      <c r="E43" s="82"/>
      <c r="F43" s="82"/>
      <c r="G43" s="83"/>
      <c r="H43" s="258"/>
      <c r="I43" s="250"/>
      <c r="J43" s="265"/>
      <c r="K43" s="85"/>
      <c r="L43" s="250"/>
      <c r="M43" s="265"/>
    </row>
    <row r="44" spans="1:13" ht="12.75">
      <c r="A44" s="297">
        <v>751</v>
      </c>
      <c r="B44" s="62"/>
      <c r="C44" s="237" t="s">
        <v>104</v>
      </c>
      <c r="D44" s="62"/>
      <c r="E44" s="62"/>
      <c r="F44" s="62"/>
      <c r="G44" s="73"/>
      <c r="H44" s="259">
        <f>H47+H58</f>
        <v>2118</v>
      </c>
      <c r="I44" s="261">
        <f>I47+I58</f>
        <v>2118</v>
      </c>
      <c r="J44" s="101">
        <f>I44/H44*100</f>
        <v>100</v>
      </c>
      <c r="K44" s="280">
        <f>K47</f>
        <v>2118</v>
      </c>
      <c r="L44" s="227">
        <f>L47</f>
        <v>2118</v>
      </c>
      <c r="M44" s="76">
        <f>L44/K44*100</f>
        <v>100</v>
      </c>
    </row>
    <row r="45" spans="1:13" ht="12.75">
      <c r="A45" s="297"/>
      <c r="B45" s="62"/>
      <c r="C45" s="237" t="s">
        <v>105</v>
      </c>
      <c r="D45" s="62"/>
      <c r="E45" s="62"/>
      <c r="F45" s="62"/>
      <c r="G45" s="73"/>
      <c r="H45" s="259"/>
      <c r="I45" s="261"/>
      <c r="J45" s="81"/>
      <c r="K45" s="259"/>
      <c r="L45" s="261"/>
      <c r="M45" s="76"/>
    </row>
    <row r="46" spans="1:13" ht="12.75">
      <c r="A46" s="298"/>
      <c r="B46" s="86"/>
      <c r="C46" s="262"/>
      <c r="D46" s="86"/>
      <c r="E46" s="86"/>
      <c r="F46" s="86"/>
      <c r="G46" s="87"/>
      <c r="H46" s="263"/>
      <c r="I46" s="264"/>
      <c r="J46" s="80"/>
      <c r="K46" s="263"/>
      <c r="L46" s="264"/>
      <c r="M46" s="79"/>
    </row>
    <row r="47" spans="1:13" ht="12.75">
      <c r="A47" s="104"/>
      <c r="B47" s="104">
        <v>75101</v>
      </c>
      <c r="C47" s="66" t="s">
        <v>107</v>
      </c>
      <c r="D47" s="66"/>
      <c r="E47" s="66"/>
      <c r="F47" s="66"/>
      <c r="G47" s="68"/>
      <c r="H47" s="70">
        <f>H51</f>
        <v>1998</v>
      </c>
      <c r="I47" s="232">
        <f>I51</f>
        <v>1998</v>
      </c>
      <c r="J47" s="81">
        <f>I47/H47*100</f>
        <v>100</v>
      </c>
      <c r="K47" s="233">
        <f>K53+K54+K55+K56+K63+K64+K65</f>
        <v>2118</v>
      </c>
      <c r="L47" s="232">
        <f>L53+L54+L55+L56+L63+L64+L65</f>
        <v>2118</v>
      </c>
      <c r="M47" s="91">
        <f>L47/K47*100</f>
        <v>100</v>
      </c>
    </row>
    <row r="48" spans="1:13" ht="12.75">
      <c r="A48" s="104"/>
      <c r="B48" s="65"/>
      <c r="C48" s="66" t="s">
        <v>112</v>
      </c>
      <c r="D48" s="66"/>
      <c r="E48" s="66"/>
      <c r="F48" s="66"/>
      <c r="G48" s="68"/>
      <c r="H48" s="70"/>
      <c r="I48" s="232"/>
      <c r="J48" s="81"/>
      <c r="K48" s="233"/>
      <c r="L48" s="232"/>
      <c r="M48" s="76"/>
    </row>
    <row r="49" spans="1:13" ht="12.75">
      <c r="A49" s="104"/>
      <c r="B49" s="65"/>
      <c r="C49" s="66">
        <v>2010</v>
      </c>
      <c r="D49" s="66" t="s">
        <v>406</v>
      </c>
      <c r="E49" s="66"/>
      <c r="F49" s="66"/>
      <c r="G49" s="68"/>
      <c r="H49" s="70"/>
      <c r="I49" s="232"/>
      <c r="J49" s="81"/>
      <c r="K49" s="233"/>
      <c r="L49" s="232"/>
      <c r="M49" s="76"/>
    </row>
    <row r="50" spans="1:13" ht="12.75">
      <c r="A50" s="104"/>
      <c r="B50" s="65"/>
      <c r="C50" s="66"/>
      <c r="D50" s="66" t="s">
        <v>407</v>
      </c>
      <c r="E50" s="66"/>
      <c r="F50" s="66"/>
      <c r="G50" s="68"/>
      <c r="H50" s="70"/>
      <c r="I50" s="232"/>
      <c r="J50" s="81"/>
      <c r="K50" s="233"/>
      <c r="L50" s="232"/>
      <c r="M50" s="76"/>
    </row>
    <row r="51" spans="1:13" ht="12.75">
      <c r="A51" s="104"/>
      <c r="B51" s="65"/>
      <c r="C51" s="66"/>
      <c r="D51" s="66" t="s">
        <v>408</v>
      </c>
      <c r="E51" s="66"/>
      <c r="F51" s="66"/>
      <c r="G51" s="68"/>
      <c r="H51" s="70">
        <v>1998</v>
      </c>
      <c r="I51" s="232">
        <v>1998</v>
      </c>
      <c r="J51" s="81">
        <f>I51/H51*100</f>
        <v>100</v>
      </c>
      <c r="K51" s="233"/>
      <c r="L51" s="232"/>
      <c r="M51" s="76"/>
    </row>
    <row r="52" spans="1:13" ht="12.75">
      <c r="A52" s="104"/>
      <c r="B52" s="65"/>
      <c r="C52" s="66"/>
      <c r="D52" s="66" t="s">
        <v>409</v>
      </c>
      <c r="E52" s="66"/>
      <c r="F52" s="66"/>
      <c r="G52" s="68"/>
      <c r="H52" s="70"/>
      <c r="I52" s="232"/>
      <c r="J52" s="81"/>
      <c r="K52" s="233"/>
      <c r="L52" s="232"/>
      <c r="M52" s="76"/>
    </row>
    <row r="53" spans="1:13" ht="12.75">
      <c r="A53" s="104"/>
      <c r="B53" s="65"/>
      <c r="C53" s="66">
        <v>4110</v>
      </c>
      <c r="D53" s="66" t="s">
        <v>328</v>
      </c>
      <c r="E53" s="66"/>
      <c r="F53" s="66"/>
      <c r="G53" s="68"/>
      <c r="H53" s="70"/>
      <c r="I53" s="232"/>
      <c r="J53" s="81"/>
      <c r="K53" s="233">
        <v>238</v>
      </c>
      <c r="L53" s="232">
        <v>238</v>
      </c>
      <c r="M53" s="91">
        <f>L53/K53*100</f>
        <v>100</v>
      </c>
    </row>
    <row r="54" spans="1:13" ht="12.75">
      <c r="A54" s="104"/>
      <c r="B54" s="65"/>
      <c r="C54" s="66">
        <v>4120</v>
      </c>
      <c r="D54" s="66" t="s">
        <v>382</v>
      </c>
      <c r="E54" s="66"/>
      <c r="F54" s="66"/>
      <c r="G54" s="68"/>
      <c r="H54" s="70"/>
      <c r="I54" s="232"/>
      <c r="J54" s="81"/>
      <c r="K54" s="233">
        <v>39</v>
      </c>
      <c r="L54" s="232">
        <v>39</v>
      </c>
      <c r="M54" s="91">
        <f>L54/K54*100</f>
        <v>100</v>
      </c>
    </row>
    <row r="55" spans="1:13" ht="12.75">
      <c r="A55" s="104"/>
      <c r="B55" s="65"/>
      <c r="C55" s="66">
        <v>4170</v>
      </c>
      <c r="D55" s="66" t="s">
        <v>340</v>
      </c>
      <c r="E55" s="66"/>
      <c r="F55" s="66"/>
      <c r="G55" s="68"/>
      <c r="H55" s="70"/>
      <c r="I55" s="232"/>
      <c r="J55" s="81"/>
      <c r="K55" s="233">
        <v>1572</v>
      </c>
      <c r="L55" s="232">
        <v>1572</v>
      </c>
      <c r="M55" s="91">
        <f>L55/K55*100</f>
        <v>100</v>
      </c>
    </row>
    <row r="56" spans="1:13" ht="23.25" customHeight="1">
      <c r="A56" s="104"/>
      <c r="B56" s="65"/>
      <c r="C56" s="307">
        <v>4370</v>
      </c>
      <c r="D56" s="438" t="s">
        <v>424</v>
      </c>
      <c r="E56" s="426"/>
      <c r="F56" s="426"/>
      <c r="G56" s="427"/>
      <c r="H56" s="70"/>
      <c r="I56" s="232"/>
      <c r="J56" s="81"/>
      <c r="K56" s="233">
        <v>149</v>
      </c>
      <c r="L56" s="232">
        <v>149</v>
      </c>
      <c r="M56" s="91">
        <f>L56/K56*100</f>
        <v>100</v>
      </c>
    </row>
    <row r="57" spans="1:13" ht="12.75">
      <c r="A57" s="104"/>
      <c r="B57" s="65"/>
      <c r="C57" s="66"/>
      <c r="D57" s="66"/>
      <c r="E57" s="66"/>
      <c r="F57" s="66"/>
      <c r="G57" s="68"/>
      <c r="H57" s="70"/>
      <c r="I57" s="232"/>
      <c r="J57" s="81"/>
      <c r="K57" s="233"/>
      <c r="L57" s="232"/>
      <c r="M57" s="91"/>
    </row>
    <row r="58" spans="1:13" ht="12.75">
      <c r="A58" s="104"/>
      <c r="B58" s="104">
        <v>75108</v>
      </c>
      <c r="C58" s="66" t="s">
        <v>255</v>
      </c>
      <c r="D58" s="66"/>
      <c r="E58" s="66"/>
      <c r="F58" s="66"/>
      <c r="G58" s="68"/>
      <c r="H58" s="70">
        <f>H61</f>
        <v>120</v>
      </c>
      <c r="I58" s="232">
        <f>I61</f>
        <v>120</v>
      </c>
      <c r="J58" s="81"/>
      <c r="K58" s="233"/>
      <c r="L58" s="232"/>
      <c r="M58" s="91"/>
    </row>
    <row r="59" spans="1:13" ht="12.75">
      <c r="A59" s="104"/>
      <c r="B59" s="65"/>
      <c r="C59" s="66">
        <v>2010</v>
      </c>
      <c r="D59" s="66" t="s">
        <v>406</v>
      </c>
      <c r="E59" s="66"/>
      <c r="F59" s="66"/>
      <c r="G59" s="68"/>
      <c r="H59" s="70"/>
      <c r="I59" s="232"/>
      <c r="J59" s="81"/>
      <c r="K59" s="233"/>
      <c r="L59" s="232"/>
      <c r="M59" s="91"/>
    </row>
    <row r="60" spans="1:13" ht="12.75">
      <c r="A60" s="104"/>
      <c r="B60" s="65"/>
      <c r="C60" s="66"/>
      <c r="D60" s="66" t="s">
        <v>407</v>
      </c>
      <c r="E60" s="66"/>
      <c r="F60" s="66"/>
      <c r="G60" s="68"/>
      <c r="H60" s="70"/>
      <c r="I60" s="232"/>
      <c r="J60" s="81"/>
      <c r="K60" s="233"/>
      <c r="L60" s="232"/>
      <c r="M60" s="91"/>
    </row>
    <row r="61" spans="1:13" ht="12.75">
      <c r="A61" s="104"/>
      <c r="B61" s="65"/>
      <c r="C61" s="66"/>
      <c r="D61" s="66" t="s">
        <v>408</v>
      </c>
      <c r="E61" s="66"/>
      <c r="F61" s="66"/>
      <c r="G61" s="68"/>
      <c r="H61" s="70">
        <v>120</v>
      </c>
      <c r="I61" s="232">
        <v>120</v>
      </c>
      <c r="J61" s="81">
        <f>I61/H61*100</f>
        <v>100</v>
      </c>
      <c r="K61" s="233"/>
      <c r="L61" s="232"/>
      <c r="M61" s="91"/>
    </row>
    <row r="62" spans="1:13" ht="12.75">
      <c r="A62" s="104"/>
      <c r="B62" s="65"/>
      <c r="C62" s="66"/>
      <c r="D62" s="66" t="s">
        <v>409</v>
      </c>
      <c r="E62" s="66"/>
      <c r="F62" s="66"/>
      <c r="G62" s="68"/>
      <c r="H62" s="70"/>
      <c r="I62" s="232"/>
      <c r="J62" s="81"/>
      <c r="K62" s="233"/>
      <c r="L62" s="232"/>
      <c r="M62" s="91"/>
    </row>
    <row r="63" spans="1:13" ht="12.75">
      <c r="A63" s="104"/>
      <c r="B63" s="65"/>
      <c r="C63" s="66">
        <v>4110</v>
      </c>
      <c r="D63" s="438" t="s">
        <v>328</v>
      </c>
      <c r="E63" s="426"/>
      <c r="F63" s="426"/>
      <c r="G63" s="427"/>
      <c r="H63" s="70"/>
      <c r="I63" s="232"/>
      <c r="J63" s="81"/>
      <c r="K63" s="233">
        <v>16</v>
      </c>
      <c r="L63" s="232">
        <v>16</v>
      </c>
      <c r="M63" s="91">
        <f>L63/K63*100</f>
        <v>100</v>
      </c>
    </row>
    <row r="64" spans="1:13" ht="12.75">
      <c r="A64" s="104"/>
      <c r="B64" s="65"/>
      <c r="C64" s="66">
        <v>4120</v>
      </c>
      <c r="D64" s="66" t="s">
        <v>382</v>
      </c>
      <c r="E64" s="66"/>
      <c r="F64" s="66"/>
      <c r="G64" s="66"/>
      <c r="H64" s="70"/>
      <c r="I64" s="232"/>
      <c r="J64" s="81"/>
      <c r="K64" s="233">
        <v>3</v>
      </c>
      <c r="L64" s="232">
        <v>3</v>
      </c>
      <c r="M64" s="91">
        <f>L64/K64*100</f>
        <v>100</v>
      </c>
    </row>
    <row r="65" spans="1:13" ht="12.75">
      <c r="A65" s="300"/>
      <c r="B65" s="63"/>
      <c r="C65" s="64">
        <v>4170</v>
      </c>
      <c r="D65" s="444" t="s">
        <v>292</v>
      </c>
      <c r="E65" s="445"/>
      <c r="F65" s="445"/>
      <c r="G65" s="446"/>
      <c r="H65" s="67"/>
      <c r="I65" s="252"/>
      <c r="J65" s="80"/>
      <c r="K65" s="260">
        <v>101</v>
      </c>
      <c r="L65" s="252">
        <v>101</v>
      </c>
      <c r="M65" s="292">
        <f>L65/K65*100</f>
        <v>100</v>
      </c>
    </row>
    <row r="66" spans="1:13" ht="12.75">
      <c r="A66" s="229"/>
      <c r="B66" s="66"/>
      <c r="C66" s="66"/>
      <c r="D66" s="66"/>
      <c r="E66" s="66"/>
      <c r="F66" s="66"/>
      <c r="G66" s="66"/>
      <c r="H66" s="69"/>
      <c r="I66" s="305"/>
      <c r="J66" s="304"/>
      <c r="K66" s="69"/>
      <c r="L66" s="305"/>
      <c r="M66" s="303"/>
    </row>
    <row r="67" spans="1:13" ht="12.75">
      <c r="A67" s="229"/>
      <c r="B67" s="66"/>
      <c r="C67" s="66"/>
      <c r="D67" s="66"/>
      <c r="E67" s="66"/>
      <c r="F67" s="66"/>
      <c r="G67" s="66"/>
      <c r="H67" s="69"/>
      <c r="I67" s="305"/>
      <c r="J67" s="304"/>
      <c r="K67" s="69"/>
      <c r="L67" s="305"/>
      <c r="M67" s="303"/>
    </row>
    <row r="68" spans="1:13" ht="12.75">
      <c r="A68" s="229"/>
      <c r="B68" s="66"/>
      <c r="C68" s="66"/>
      <c r="D68" s="66"/>
      <c r="E68" s="66"/>
      <c r="F68" s="66"/>
      <c r="G68" s="66"/>
      <c r="H68" s="69"/>
      <c r="I68" s="305"/>
      <c r="J68" s="304"/>
      <c r="K68" s="69"/>
      <c r="L68" s="305"/>
      <c r="M68" s="303"/>
    </row>
    <row r="69" spans="1:13" ht="12.75">
      <c r="A69" s="301"/>
      <c r="B69" s="257"/>
      <c r="C69" s="257"/>
      <c r="D69" s="235"/>
      <c r="E69" s="82"/>
      <c r="F69" s="82"/>
      <c r="G69" s="83"/>
      <c r="H69" s="85"/>
      <c r="I69" s="250"/>
      <c r="J69" s="265"/>
      <c r="K69" s="258"/>
      <c r="L69" s="250"/>
      <c r="M69" s="281"/>
    </row>
    <row r="70" spans="1:13" ht="12.75">
      <c r="A70" s="299">
        <v>852</v>
      </c>
      <c r="B70" s="237"/>
      <c r="C70" s="237" t="s">
        <v>228</v>
      </c>
      <c r="D70" s="66"/>
      <c r="E70" s="62"/>
      <c r="F70" s="62"/>
      <c r="G70" s="73"/>
      <c r="H70" s="75">
        <f>H73+H98+H107+H115+H78</f>
        <v>2086479</v>
      </c>
      <c r="I70" s="261">
        <f>I73+I98+I107+I115+I78</f>
        <v>2031677.58</v>
      </c>
      <c r="J70" s="101">
        <f>I70/H70*100</f>
        <v>97.37349764843069</v>
      </c>
      <c r="K70" s="259">
        <f>K73+K98+K107+K115</f>
        <v>2086479</v>
      </c>
      <c r="L70" s="261">
        <f>L73+L98+L107+L115</f>
        <v>2031677.58</v>
      </c>
      <c r="M70" s="76">
        <f>L70/K70*100</f>
        <v>97.37349764843069</v>
      </c>
    </row>
    <row r="71" spans="1:13" ht="12.75">
      <c r="A71" s="300"/>
      <c r="B71" s="238"/>
      <c r="C71" s="238"/>
      <c r="D71" s="64"/>
      <c r="E71" s="64"/>
      <c r="F71" s="64"/>
      <c r="G71" s="77"/>
      <c r="H71" s="67"/>
      <c r="I71" s="252"/>
      <c r="J71" s="80"/>
      <c r="K71" s="260"/>
      <c r="L71" s="252"/>
      <c r="M71" s="79"/>
    </row>
    <row r="72" spans="1:13" ht="12.75">
      <c r="A72" s="104"/>
      <c r="B72" s="104">
        <v>85212</v>
      </c>
      <c r="C72" s="432" t="s">
        <v>428</v>
      </c>
      <c r="D72" s="433"/>
      <c r="E72" s="433"/>
      <c r="F72" s="433"/>
      <c r="G72" s="434"/>
      <c r="H72" s="233"/>
      <c r="I72" s="92"/>
      <c r="J72" s="81"/>
      <c r="K72" s="233"/>
      <c r="L72" s="92"/>
      <c r="M72" s="76"/>
    </row>
    <row r="73" spans="1:13" ht="12.75">
      <c r="A73" s="104"/>
      <c r="B73" s="65"/>
      <c r="C73" s="228" t="s">
        <v>429</v>
      </c>
      <c r="D73" s="66"/>
      <c r="E73" s="66"/>
      <c r="F73" s="66"/>
      <c r="G73" s="68"/>
      <c r="H73" s="233">
        <f>H77</f>
        <v>1963120</v>
      </c>
      <c r="I73" s="92">
        <f>I77</f>
        <v>1911142.7</v>
      </c>
      <c r="J73" s="81">
        <f>I73/H73*100</f>
        <v>97.35231162639064</v>
      </c>
      <c r="K73" s="233">
        <f>K79+K80+K81+K82+K83+K84+K85+K86+K88+K89+K90+K92+K94+K95+K96</f>
        <v>1966679</v>
      </c>
      <c r="L73" s="92">
        <f>L79+L80+L81+L82+L83+L84+L85+L86+L88+L89+L90+L92+L94+L95+L96</f>
        <v>1914701.7</v>
      </c>
      <c r="M73" s="91">
        <f>L73/K73*100</f>
        <v>97.3571030147777</v>
      </c>
    </row>
    <row r="74" spans="1:13" ht="12.75">
      <c r="A74" s="104"/>
      <c r="B74" s="65"/>
      <c r="C74" s="228">
        <v>2010</v>
      </c>
      <c r="D74" s="66" t="s">
        <v>406</v>
      </c>
      <c r="E74" s="66"/>
      <c r="F74" s="66"/>
      <c r="G74" s="68"/>
      <c r="H74" s="233"/>
      <c r="I74" s="92"/>
      <c r="J74" s="81"/>
      <c r="K74" s="233"/>
      <c r="L74" s="92"/>
      <c r="M74" s="91"/>
    </row>
    <row r="75" spans="1:13" ht="12" customHeight="1">
      <c r="A75" s="104"/>
      <c r="B75" s="65"/>
      <c r="C75" s="228"/>
      <c r="D75" s="66" t="s">
        <v>407</v>
      </c>
      <c r="E75" s="66"/>
      <c r="F75" s="66"/>
      <c r="G75" s="68"/>
      <c r="H75" s="233"/>
      <c r="I75" s="92"/>
      <c r="J75" s="81"/>
      <c r="K75" s="233"/>
      <c r="L75" s="92"/>
      <c r="M75" s="76"/>
    </row>
    <row r="76" spans="1:13" ht="10.5" customHeight="1">
      <c r="A76" s="104"/>
      <c r="B76" s="65"/>
      <c r="C76" s="228"/>
      <c r="D76" s="66" t="s">
        <v>408</v>
      </c>
      <c r="E76" s="66"/>
      <c r="F76" s="66"/>
      <c r="G76" s="68"/>
      <c r="H76" s="233"/>
      <c r="I76" s="92"/>
      <c r="J76" s="81"/>
      <c r="K76" s="233"/>
      <c r="L76" s="92"/>
      <c r="M76" s="76"/>
    </row>
    <row r="77" spans="1:13" ht="11.25" customHeight="1">
      <c r="A77" s="104"/>
      <c r="B77" s="65"/>
      <c r="C77" s="228"/>
      <c r="D77" s="66" t="s">
        <v>409</v>
      </c>
      <c r="E77" s="66"/>
      <c r="F77" s="66"/>
      <c r="G77" s="68"/>
      <c r="H77" s="233">
        <v>1963120</v>
      </c>
      <c r="I77" s="92">
        <v>1911142.7</v>
      </c>
      <c r="J77" s="81">
        <f>I77/H77*100</f>
        <v>97.35231162639064</v>
      </c>
      <c r="K77" s="233"/>
      <c r="L77" s="92"/>
      <c r="M77" s="76"/>
    </row>
    <row r="78" spans="1:13" ht="33" customHeight="1">
      <c r="A78" s="104"/>
      <c r="B78" s="65"/>
      <c r="C78" s="309">
        <v>6310</v>
      </c>
      <c r="D78" s="435" t="s">
        <v>423</v>
      </c>
      <c r="E78" s="435"/>
      <c r="F78" s="435"/>
      <c r="G78" s="436"/>
      <c r="H78" s="233">
        <v>3559</v>
      </c>
      <c r="I78" s="92">
        <v>3559</v>
      </c>
      <c r="J78" s="81">
        <f>I78/H78*100</f>
        <v>100</v>
      </c>
      <c r="K78" s="233"/>
      <c r="L78" s="92"/>
      <c r="M78" s="76"/>
    </row>
    <row r="79" spans="1:13" ht="12.75">
      <c r="A79" s="104"/>
      <c r="B79" s="65"/>
      <c r="C79" s="228">
        <v>3110</v>
      </c>
      <c r="D79" s="90" t="s">
        <v>335</v>
      </c>
      <c r="E79" s="66"/>
      <c r="F79" s="66"/>
      <c r="G79" s="68"/>
      <c r="H79" s="233"/>
      <c r="I79" s="92"/>
      <c r="J79" s="81"/>
      <c r="K79" s="233">
        <v>1877547</v>
      </c>
      <c r="L79" s="92">
        <v>1833605.19</v>
      </c>
      <c r="M79" s="91">
        <f aca="true" t="shared" si="1" ref="M79:M88">L79/K79*100</f>
        <v>97.65961597765595</v>
      </c>
    </row>
    <row r="80" spans="1:13" ht="12.75">
      <c r="A80" s="104"/>
      <c r="B80" s="65"/>
      <c r="C80" s="228">
        <v>4010</v>
      </c>
      <c r="D80" s="66" t="s">
        <v>380</v>
      </c>
      <c r="E80" s="66"/>
      <c r="F80" s="66"/>
      <c r="G80" s="68"/>
      <c r="H80" s="233"/>
      <c r="I80" s="92"/>
      <c r="J80" s="81"/>
      <c r="K80" s="233">
        <v>32430</v>
      </c>
      <c r="L80" s="92">
        <v>32430</v>
      </c>
      <c r="M80" s="91">
        <f t="shared" si="1"/>
        <v>100</v>
      </c>
    </row>
    <row r="81" spans="1:13" ht="12.75">
      <c r="A81" s="104"/>
      <c r="B81" s="65"/>
      <c r="C81" s="228">
        <v>4040</v>
      </c>
      <c r="D81" s="90" t="s">
        <v>291</v>
      </c>
      <c r="E81" s="66"/>
      <c r="F81" s="66"/>
      <c r="G81" s="68"/>
      <c r="H81" s="233"/>
      <c r="I81" s="92"/>
      <c r="J81" s="81"/>
      <c r="K81" s="233">
        <v>1540</v>
      </c>
      <c r="L81" s="92">
        <v>1540</v>
      </c>
      <c r="M81" s="91">
        <f t="shared" si="1"/>
        <v>100</v>
      </c>
    </row>
    <row r="82" spans="1:13" ht="12.75">
      <c r="A82" s="104"/>
      <c r="B82" s="65"/>
      <c r="C82" s="228">
        <v>4110</v>
      </c>
      <c r="D82" s="90" t="s">
        <v>421</v>
      </c>
      <c r="E82" s="66"/>
      <c r="F82" s="66"/>
      <c r="G82" s="68"/>
      <c r="H82" s="233"/>
      <c r="I82" s="92"/>
      <c r="J82" s="81"/>
      <c r="K82" s="233">
        <v>24456</v>
      </c>
      <c r="L82" s="92">
        <v>23605.22</v>
      </c>
      <c r="M82" s="91">
        <f t="shared" si="1"/>
        <v>96.52118089630358</v>
      </c>
    </row>
    <row r="83" spans="1:13" ht="12.75">
      <c r="A83" s="104"/>
      <c r="B83" s="65"/>
      <c r="C83" s="234">
        <v>4120</v>
      </c>
      <c r="D83" s="90" t="s">
        <v>382</v>
      </c>
      <c r="E83" s="66"/>
      <c r="F83" s="66"/>
      <c r="G83" s="68"/>
      <c r="H83" s="233"/>
      <c r="I83" s="92"/>
      <c r="J83" s="81"/>
      <c r="K83" s="233">
        <v>832</v>
      </c>
      <c r="L83" s="92">
        <v>832</v>
      </c>
      <c r="M83" s="91">
        <f t="shared" si="1"/>
        <v>100</v>
      </c>
    </row>
    <row r="84" spans="1:13" ht="12.75">
      <c r="A84" s="104"/>
      <c r="B84" s="65"/>
      <c r="C84" s="234">
        <v>4170</v>
      </c>
      <c r="D84" s="90" t="s">
        <v>340</v>
      </c>
      <c r="E84" s="66"/>
      <c r="F84" s="66"/>
      <c r="G84" s="68"/>
      <c r="H84" s="233"/>
      <c r="I84" s="92"/>
      <c r="J84" s="81"/>
      <c r="K84" s="233">
        <v>1200</v>
      </c>
      <c r="L84" s="92">
        <v>1200</v>
      </c>
      <c r="M84" s="91">
        <f t="shared" si="1"/>
        <v>100</v>
      </c>
    </row>
    <row r="85" spans="1:13" ht="12.75">
      <c r="A85" s="104"/>
      <c r="B85" s="65"/>
      <c r="C85" s="234">
        <v>4210</v>
      </c>
      <c r="D85" s="90" t="s">
        <v>353</v>
      </c>
      <c r="E85" s="66"/>
      <c r="F85" s="66"/>
      <c r="G85" s="68"/>
      <c r="H85" s="233"/>
      <c r="I85" s="92"/>
      <c r="J85" s="81"/>
      <c r="K85" s="233">
        <v>7403</v>
      </c>
      <c r="L85" s="92">
        <v>3078.31</v>
      </c>
      <c r="M85" s="91">
        <f t="shared" si="1"/>
        <v>41.58192624611644</v>
      </c>
    </row>
    <row r="86" spans="1:13" ht="12.75">
      <c r="A86" s="104"/>
      <c r="B86" s="65"/>
      <c r="C86" s="234">
        <v>4300</v>
      </c>
      <c r="D86" s="428" t="s">
        <v>266</v>
      </c>
      <c r="E86" s="426"/>
      <c r="F86" s="426"/>
      <c r="G86" s="427"/>
      <c r="H86" s="233"/>
      <c r="I86" s="92"/>
      <c r="J86" s="81"/>
      <c r="K86" s="233">
        <v>11462</v>
      </c>
      <c r="L86" s="92">
        <v>9545</v>
      </c>
      <c r="M86" s="91">
        <f>L86/K86*100</f>
        <v>83.27517012737742</v>
      </c>
    </row>
    <row r="87" spans="1:13" ht="12.75">
      <c r="A87" s="104"/>
      <c r="B87" s="65"/>
      <c r="C87" s="234">
        <v>4370</v>
      </c>
      <c r="D87" s="90" t="s">
        <v>305</v>
      </c>
      <c r="E87" s="66"/>
      <c r="F87" s="66"/>
      <c r="G87" s="68"/>
      <c r="H87" s="233"/>
      <c r="I87" s="92"/>
      <c r="J87" s="81"/>
      <c r="K87" s="136"/>
      <c r="M87" s="136"/>
    </row>
    <row r="88" spans="1:13" ht="12.75">
      <c r="A88" s="104"/>
      <c r="B88" s="65"/>
      <c r="D88" s="90" t="s">
        <v>252</v>
      </c>
      <c r="E88" s="66"/>
      <c r="F88" s="66"/>
      <c r="G88" s="68"/>
      <c r="H88" s="233"/>
      <c r="I88" s="92"/>
      <c r="J88" s="81"/>
      <c r="K88" s="70">
        <v>900</v>
      </c>
      <c r="L88" s="305">
        <v>600</v>
      </c>
      <c r="M88" s="91">
        <f t="shared" si="1"/>
        <v>66.66666666666666</v>
      </c>
    </row>
    <row r="89" spans="1:13" ht="12.75">
      <c r="A89" s="104"/>
      <c r="B89" s="65"/>
      <c r="C89" s="234">
        <v>4410</v>
      </c>
      <c r="D89" s="90" t="s">
        <v>420</v>
      </c>
      <c r="E89" s="66"/>
      <c r="F89" s="66"/>
      <c r="G89" s="68"/>
      <c r="H89" s="233"/>
      <c r="I89" s="92"/>
      <c r="J89" s="81"/>
      <c r="K89" s="233">
        <v>200</v>
      </c>
      <c r="L89" s="92">
        <v>200</v>
      </c>
      <c r="M89" s="91">
        <f>L89/K89*100</f>
        <v>100</v>
      </c>
    </row>
    <row r="90" spans="1:13" ht="12.75">
      <c r="A90" s="104"/>
      <c r="B90" s="65"/>
      <c r="C90" s="234">
        <v>4440</v>
      </c>
      <c r="D90" s="66" t="s">
        <v>414</v>
      </c>
      <c r="E90" s="66"/>
      <c r="F90" s="66"/>
      <c r="G90" s="68"/>
      <c r="H90" s="233"/>
      <c r="I90" s="92"/>
      <c r="J90" s="81"/>
      <c r="K90" s="233">
        <v>950</v>
      </c>
      <c r="L90" s="92">
        <v>950</v>
      </c>
      <c r="M90" s="91">
        <f>L90/K90*100</f>
        <v>100</v>
      </c>
    </row>
    <row r="91" spans="1:13" ht="12.75">
      <c r="A91" s="104"/>
      <c r="B91" s="65"/>
      <c r="C91" s="234">
        <v>4700</v>
      </c>
      <c r="D91" s="90" t="s">
        <v>422</v>
      </c>
      <c r="E91" s="66"/>
      <c r="F91" s="66"/>
      <c r="G91" s="68"/>
      <c r="H91" s="233"/>
      <c r="I91" s="92"/>
      <c r="J91" s="81"/>
      <c r="L91" s="136"/>
      <c r="M91" s="136"/>
    </row>
    <row r="92" spans="1:13" ht="12.75">
      <c r="A92" s="104"/>
      <c r="B92" s="65"/>
      <c r="C92" s="234"/>
      <c r="D92" s="90" t="s">
        <v>253</v>
      </c>
      <c r="E92" s="66"/>
      <c r="F92" s="66"/>
      <c r="G92" s="68"/>
      <c r="H92" s="233"/>
      <c r="I92" s="92"/>
      <c r="J92" s="81"/>
      <c r="K92" s="233">
        <v>2500</v>
      </c>
      <c r="L92" s="92">
        <v>2304</v>
      </c>
      <c r="M92" s="91">
        <f>L92/K92*100</f>
        <v>92.16</v>
      </c>
    </row>
    <row r="93" spans="1:13" ht="12.75">
      <c r="A93" s="104"/>
      <c r="B93" s="65"/>
      <c r="C93" s="234">
        <v>4740</v>
      </c>
      <c r="D93" s="90" t="s">
        <v>392</v>
      </c>
      <c r="E93" s="66"/>
      <c r="F93" s="66"/>
      <c r="G93" s="68"/>
      <c r="H93" s="233"/>
      <c r="I93" s="92"/>
      <c r="J93" s="81"/>
      <c r="K93" s="233"/>
      <c r="L93" s="92"/>
      <c r="M93" s="91"/>
    </row>
    <row r="94" spans="1:13" ht="12.75">
      <c r="A94" s="104"/>
      <c r="B94" s="65"/>
      <c r="D94" s="90" t="s">
        <v>254</v>
      </c>
      <c r="E94" s="66"/>
      <c r="F94" s="66"/>
      <c r="G94" s="68"/>
      <c r="H94" s="233"/>
      <c r="I94" s="92"/>
      <c r="J94" s="81"/>
      <c r="K94" s="233">
        <v>800</v>
      </c>
      <c r="L94" s="92">
        <v>643.59</v>
      </c>
      <c r="M94" s="91">
        <f>L94/K94*100</f>
        <v>80.44875</v>
      </c>
    </row>
    <row r="95" spans="1:13" ht="23.25" customHeight="1">
      <c r="A95" s="104"/>
      <c r="B95" s="65"/>
      <c r="C95" s="308">
        <v>4750</v>
      </c>
      <c r="D95" s="428" t="s">
        <v>427</v>
      </c>
      <c r="E95" s="426"/>
      <c r="F95" s="426"/>
      <c r="G95" s="427"/>
      <c r="H95" s="233"/>
      <c r="I95" s="92"/>
      <c r="J95" s="81"/>
      <c r="K95" s="233">
        <v>900</v>
      </c>
      <c r="L95" s="92">
        <v>609.39</v>
      </c>
      <c r="M95" s="91">
        <f>L95/K95*100</f>
        <v>67.71000000000001</v>
      </c>
    </row>
    <row r="96" spans="1:13" ht="11.25" customHeight="1">
      <c r="A96" s="104"/>
      <c r="B96" s="65"/>
      <c r="C96" s="308">
        <v>6060</v>
      </c>
      <c r="D96" s="428" t="s">
        <v>426</v>
      </c>
      <c r="E96" s="426"/>
      <c r="F96" s="426"/>
      <c r="G96" s="427"/>
      <c r="H96" s="233"/>
      <c r="I96" s="92"/>
      <c r="J96" s="81"/>
      <c r="K96" s="233">
        <v>3559</v>
      </c>
      <c r="L96" s="92">
        <v>3559</v>
      </c>
      <c r="M96" s="91">
        <f>L96/K96*100</f>
        <v>100</v>
      </c>
    </row>
    <row r="97" spans="1:13" ht="12.75">
      <c r="A97" s="104"/>
      <c r="B97" s="65"/>
      <c r="C97" s="234"/>
      <c r="D97" s="66"/>
      <c r="E97" s="66"/>
      <c r="F97" s="66"/>
      <c r="G97" s="68"/>
      <c r="H97" s="233"/>
      <c r="I97" s="92"/>
      <c r="J97" s="81"/>
      <c r="K97" s="233"/>
      <c r="L97" s="92"/>
      <c r="M97" s="91"/>
    </row>
    <row r="98" spans="1:13" ht="12.75">
      <c r="A98" s="104"/>
      <c r="B98" s="104">
        <v>85213</v>
      </c>
      <c r="C98" s="228" t="s">
        <v>430</v>
      </c>
      <c r="D98" s="66"/>
      <c r="E98" s="66"/>
      <c r="F98" s="66"/>
      <c r="G98" s="68"/>
      <c r="H98" s="233">
        <f>H104</f>
        <v>6800</v>
      </c>
      <c r="I98" s="92">
        <f>I104</f>
        <v>6794.28</v>
      </c>
      <c r="J98" s="81">
        <f>J104</f>
        <v>99.91588235294118</v>
      </c>
      <c r="K98" s="233">
        <f>K105</f>
        <v>6800</v>
      </c>
      <c r="L98" s="92">
        <f>L105</f>
        <v>6794.28</v>
      </c>
      <c r="M98" s="91">
        <f>L98/K98*100</f>
        <v>99.91588235294118</v>
      </c>
    </row>
    <row r="99" spans="1:13" ht="12.75">
      <c r="A99" s="104"/>
      <c r="B99" s="65"/>
      <c r="C99" s="228" t="s">
        <v>431</v>
      </c>
      <c r="D99" s="66"/>
      <c r="E99" s="66"/>
      <c r="F99" s="66"/>
      <c r="G99" s="68"/>
      <c r="H99" s="233"/>
      <c r="I99" s="92"/>
      <c r="J99" s="81"/>
      <c r="K99" s="233"/>
      <c r="L99" s="92"/>
      <c r="M99" s="76"/>
    </row>
    <row r="100" spans="1:13" ht="12.75">
      <c r="A100" s="104"/>
      <c r="B100" s="65"/>
      <c r="C100" s="425" t="s">
        <v>432</v>
      </c>
      <c r="D100" s="426"/>
      <c r="E100" s="426"/>
      <c r="F100" s="426"/>
      <c r="G100" s="68"/>
      <c r="H100" s="233"/>
      <c r="I100" s="92"/>
      <c r="J100" s="81"/>
      <c r="K100" s="233"/>
      <c r="L100" s="92"/>
      <c r="M100" s="76"/>
    </row>
    <row r="101" spans="1:13" ht="12.75">
      <c r="A101" s="104"/>
      <c r="B101" s="65"/>
      <c r="C101" s="228">
        <v>2010</v>
      </c>
      <c r="D101" s="66" t="s">
        <v>406</v>
      </c>
      <c r="E101" s="66"/>
      <c r="F101" s="66"/>
      <c r="G101" s="68"/>
      <c r="H101" s="233"/>
      <c r="I101" s="92"/>
      <c r="J101" s="81"/>
      <c r="K101" s="233"/>
      <c r="L101" s="92"/>
      <c r="M101" s="76"/>
    </row>
    <row r="102" spans="1:13" ht="12.75">
      <c r="A102" s="104"/>
      <c r="B102" s="65"/>
      <c r="C102" s="228"/>
      <c r="D102" s="66" t="s">
        <v>407</v>
      </c>
      <c r="E102" s="66"/>
      <c r="F102" s="66"/>
      <c r="G102" s="68"/>
      <c r="H102" s="233"/>
      <c r="I102" s="92"/>
      <c r="J102" s="81"/>
      <c r="K102" s="233"/>
      <c r="L102" s="92"/>
      <c r="M102" s="76"/>
    </row>
    <row r="103" spans="1:13" ht="12.75">
      <c r="A103" s="104"/>
      <c r="B103" s="65"/>
      <c r="C103" s="228"/>
      <c r="D103" s="66" t="s">
        <v>408</v>
      </c>
      <c r="E103" s="66"/>
      <c r="F103" s="66"/>
      <c r="G103" s="68"/>
      <c r="H103" s="233"/>
      <c r="I103" s="92"/>
      <c r="J103" s="81"/>
      <c r="K103" s="233"/>
      <c r="L103" s="92"/>
      <c r="M103" s="76"/>
    </row>
    <row r="104" spans="1:13" ht="12.75">
      <c r="A104" s="104"/>
      <c r="B104" s="65"/>
      <c r="C104" s="228"/>
      <c r="D104" s="66" t="s">
        <v>409</v>
      </c>
      <c r="E104" s="66"/>
      <c r="F104" s="66"/>
      <c r="G104" s="68"/>
      <c r="H104" s="233">
        <v>6800</v>
      </c>
      <c r="I104" s="92">
        <v>6794.28</v>
      </c>
      <c r="J104" s="81">
        <f>I104/H104*100</f>
        <v>99.91588235294118</v>
      </c>
      <c r="K104" s="233"/>
      <c r="L104" s="92"/>
      <c r="M104" s="76"/>
    </row>
    <row r="105" spans="1:13" ht="12.75">
      <c r="A105" s="104"/>
      <c r="B105" s="65"/>
      <c r="C105" s="228">
        <v>4130</v>
      </c>
      <c r="D105" s="429" t="s">
        <v>399</v>
      </c>
      <c r="E105" s="430"/>
      <c r="F105" s="430"/>
      <c r="G105" s="431"/>
      <c r="H105" s="233"/>
      <c r="I105" s="92"/>
      <c r="J105" s="81"/>
      <c r="K105" s="233">
        <v>6800</v>
      </c>
      <c r="L105" s="92">
        <v>6794.28</v>
      </c>
      <c r="M105" s="91">
        <f>L105/K105*100</f>
        <v>99.91588235294118</v>
      </c>
    </row>
    <row r="106" spans="1:13" ht="12.75">
      <c r="A106" s="302"/>
      <c r="B106" s="65"/>
      <c r="C106" s="228"/>
      <c r="D106" s="66"/>
      <c r="E106" s="66"/>
      <c r="F106" s="66"/>
      <c r="G106" s="68"/>
      <c r="H106" s="233"/>
      <c r="I106" s="92"/>
      <c r="J106" s="81"/>
      <c r="K106" s="233"/>
      <c r="L106" s="92"/>
      <c r="M106" s="91"/>
    </row>
    <row r="107" spans="1:13" ht="12.75">
      <c r="A107" s="104"/>
      <c r="B107" s="104">
        <v>85214</v>
      </c>
      <c r="C107" s="228" t="s">
        <v>64</v>
      </c>
      <c r="D107" s="66"/>
      <c r="E107" s="66"/>
      <c r="F107" s="66"/>
      <c r="G107" s="68"/>
      <c r="H107" s="233">
        <f>H112</f>
        <v>108000</v>
      </c>
      <c r="I107" s="92">
        <f>I112</f>
        <v>105181.6</v>
      </c>
      <c r="J107" s="81">
        <f>I107/H107*100</f>
        <v>97.39037037037038</v>
      </c>
      <c r="K107" s="233">
        <f>K113</f>
        <v>108000</v>
      </c>
      <c r="L107" s="92">
        <f>L113</f>
        <v>105181.6</v>
      </c>
      <c r="M107" s="91">
        <f>L107/K107*100</f>
        <v>97.39037037037038</v>
      </c>
    </row>
    <row r="108" spans="1:13" ht="12.75">
      <c r="A108" s="104"/>
      <c r="B108" s="104"/>
      <c r="C108" s="425" t="s">
        <v>202</v>
      </c>
      <c r="D108" s="426"/>
      <c r="E108" s="426"/>
      <c r="F108" s="426"/>
      <c r="G108" s="427"/>
      <c r="H108" s="233"/>
      <c r="I108" s="92"/>
      <c r="J108" s="81"/>
      <c r="K108" s="233"/>
      <c r="L108" s="92"/>
      <c r="M108" s="91"/>
    </row>
    <row r="109" spans="1:13" ht="12.75">
      <c r="A109" s="104"/>
      <c r="B109" s="65"/>
      <c r="C109" s="228">
        <v>2010</v>
      </c>
      <c r="D109" s="66" t="s">
        <v>406</v>
      </c>
      <c r="E109" s="66"/>
      <c r="F109" s="66"/>
      <c r="G109" s="68"/>
      <c r="H109" s="233"/>
      <c r="I109" s="92"/>
      <c r="J109" s="81"/>
      <c r="K109" s="233"/>
      <c r="L109" s="92"/>
      <c r="M109" s="91"/>
    </row>
    <row r="110" spans="1:13" ht="12.75">
      <c r="A110" s="104"/>
      <c r="B110" s="65"/>
      <c r="C110" s="228"/>
      <c r="D110" s="66" t="s">
        <v>407</v>
      </c>
      <c r="E110" s="66"/>
      <c r="F110" s="66"/>
      <c r="G110" s="68"/>
      <c r="H110" s="233"/>
      <c r="I110" s="92"/>
      <c r="J110" s="81"/>
      <c r="K110" s="233"/>
      <c r="L110" s="92"/>
      <c r="M110" s="91"/>
    </row>
    <row r="111" spans="1:13" ht="12.75">
      <c r="A111" s="104"/>
      <c r="B111" s="65"/>
      <c r="C111" s="228"/>
      <c r="D111" s="66" t="s">
        <v>408</v>
      </c>
      <c r="E111" s="66"/>
      <c r="F111" s="66"/>
      <c r="G111" s="68"/>
      <c r="H111" s="233"/>
      <c r="I111" s="92"/>
      <c r="J111" s="81"/>
      <c r="K111" s="233"/>
      <c r="L111" s="92"/>
      <c r="M111" s="91"/>
    </row>
    <row r="112" spans="1:13" ht="12.75">
      <c r="A112" s="104"/>
      <c r="B112" s="65"/>
      <c r="C112" s="228"/>
      <c r="D112" s="66" t="s">
        <v>409</v>
      </c>
      <c r="E112" s="66"/>
      <c r="F112" s="66"/>
      <c r="G112" s="68"/>
      <c r="H112" s="233">
        <v>108000</v>
      </c>
      <c r="I112" s="92">
        <v>105181.6</v>
      </c>
      <c r="J112" s="81">
        <f>I112/H112*100</f>
        <v>97.39037037037038</v>
      </c>
      <c r="K112" s="233"/>
      <c r="L112" s="92"/>
      <c r="M112" s="91"/>
    </row>
    <row r="113" spans="1:13" ht="12.75">
      <c r="A113" s="104"/>
      <c r="B113" s="65"/>
      <c r="C113" s="228">
        <v>3110</v>
      </c>
      <c r="D113" s="429" t="s">
        <v>335</v>
      </c>
      <c r="E113" s="430"/>
      <c r="F113" s="430"/>
      <c r="G113" s="431"/>
      <c r="H113" s="233"/>
      <c r="I113" s="92"/>
      <c r="J113" s="81"/>
      <c r="K113" s="233">
        <v>108000</v>
      </c>
      <c r="L113" s="92">
        <v>105181.6</v>
      </c>
      <c r="M113" s="91">
        <f>L113/K113*100</f>
        <v>97.39037037037038</v>
      </c>
    </row>
    <row r="114" spans="1:13" ht="12.75">
      <c r="A114" s="104"/>
      <c r="B114" s="65"/>
      <c r="C114" s="228"/>
      <c r="D114" s="66"/>
      <c r="E114" s="66"/>
      <c r="F114" s="66"/>
      <c r="G114" s="68"/>
      <c r="H114" s="233"/>
      <c r="I114" s="92"/>
      <c r="J114" s="81"/>
      <c r="K114" s="233"/>
      <c r="L114" s="92"/>
      <c r="M114" s="91"/>
    </row>
    <row r="115" spans="1:13" ht="12.75">
      <c r="A115" s="104"/>
      <c r="B115" s="104">
        <v>85228</v>
      </c>
      <c r="C115" s="228" t="s">
        <v>121</v>
      </c>
      <c r="H115" s="233">
        <f>H119</f>
        <v>5000</v>
      </c>
      <c r="I115" s="92">
        <f>I119</f>
        <v>5000</v>
      </c>
      <c r="J115" s="81">
        <f>I115/H115*100</f>
        <v>100</v>
      </c>
      <c r="K115" s="233">
        <f>K120</f>
        <v>5000</v>
      </c>
      <c r="L115" s="92">
        <f>L120</f>
        <v>5000</v>
      </c>
      <c r="M115" s="91">
        <f>L115/K115*100</f>
        <v>100</v>
      </c>
    </row>
    <row r="116" spans="1:13" ht="12.75">
      <c r="A116" s="104"/>
      <c r="B116" s="104"/>
      <c r="C116" s="228">
        <v>2010</v>
      </c>
      <c r="D116" s="429" t="s">
        <v>406</v>
      </c>
      <c r="E116" s="430"/>
      <c r="F116" s="430"/>
      <c r="G116" s="431"/>
      <c r="H116" s="233"/>
      <c r="I116" s="92"/>
      <c r="J116" s="81"/>
      <c r="K116" s="233"/>
      <c r="L116" s="92"/>
      <c r="M116" s="91"/>
    </row>
    <row r="117" spans="1:13" ht="12.75">
      <c r="A117" s="104"/>
      <c r="B117" s="65"/>
      <c r="C117" s="228"/>
      <c r="D117" s="66" t="s">
        <v>407</v>
      </c>
      <c r="E117" s="66"/>
      <c r="F117" s="66"/>
      <c r="G117" s="68"/>
      <c r="H117" s="233"/>
      <c r="I117" s="92"/>
      <c r="J117" s="81"/>
      <c r="K117" s="233"/>
      <c r="L117" s="92"/>
      <c r="M117" s="91"/>
    </row>
    <row r="118" spans="1:13" ht="12.75">
      <c r="A118" s="104"/>
      <c r="B118" s="65"/>
      <c r="C118" s="228"/>
      <c r="D118" s="66" t="s">
        <v>408</v>
      </c>
      <c r="E118" s="66"/>
      <c r="F118" s="66"/>
      <c r="G118" s="68"/>
      <c r="H118" s="233"/>
      <c r="I118" s="92"/>
      <c r="J118" s="81"/>
      <c r="K118" s="233"/>
      <c r="L118" s="92"/>
      <c r="M118" s="91"/>
    </row>
    <row r="119" spans="1:13" ht="12.75">
      <c r="A119" s="104"/>
      <c r="B119" s="65"/>
      <c r="C119" s="228"/>
      <c r="D119" s="66" t="s">
        <v>409</v>
      </c>
      <c r="E119" s="66"/>
      <c r="F119" s="66"/>
      <c r="G119" s="68"/>
      <c r="H119" s="233">
        <v>5000</v>
      </c>
      <c r="I119" s="92">
        <v>5000</v>
      </c>
      <c r="J119" s="81">
        <f>I119/H119*100</f>
        <v>100</v>
      </c>
      <c r="K119" s="233"/>
      <c r="L119" s="92"/>
      <c r="M119" s="91"/>
    </row>
    <row r="120" spans="1:13" ht="13.5" customHeight="1">
      <c r="A120" s="104"/>
      <c r="B120" s="65"/>
      <c r="C120" s="228">
        <v>4300</v>
      </c>
      <c r="D120" s="437" t="s">
        <v>266</v>
      </c>
      <c r="E120" s="430"/>
      <c r="F120" s="430"/>
      <c r="G120" s="431"/>
      <c r="H120" s="233"/>
      <c r="I120" s="92"/>
      <c r="J120" s="81"/>
      <c r="K120" s="233">
        <v>5000</v>
      </c>
      <c r="L120" s="92">
        <v>5000</v>
      </c>
      <c r="M120" s="91">
        <f>L120/K120*100</f>
        <v>100</v>
      </c>
    </row>
    <row r="121" spans="1:13" ht="12.75">
      <c r="A121" s="104"/>
      <c r="B121" s="65"/>
      <c r="C121" s="228"/>
      <c r="E121" s="66"/>
      <c r="F121" s="66"/>
      <c r="G121" s="68"/>
      <c r="H121" s="233"/>
      <c r="I121" s="92"/>
      <c r="J121" s="81"/>
      <c r="K121" s="233"/>
      <c r="L121" s="92"/>
      <c r="M121" s="91"/>
    </row>
    <row r="122" spans="1:13" ht="12.75">
      <c r="A122" s="60"/>
      <c r="B122" s="235"/>
      <c r="C122" s="236"/>
      <c r="D122" s="235" t="s">
        <v>108</v>
      </c>
      <c r="E122" s="235"/>
      <c r="F122" s="235"/>
      <c r="G122" s="239"/>
      <c r="H122" s="269">
        <f>H10+H21+H44+H70</f>
        <v>2232863</v>
      </c>
      <c r="I122" s="271">
        <f>I10+I21+I44+I70</f>
        <v>2178054.9</v>
      </c>
      <c r="J122" s="283">
        <f>I122/H122*100</f>
        <v>97.54538903640751</v>
      </c>
      <c r="K122" s="269">
        <f>K70+K44+K21+K10</f>
        <v>2232863</v>
      </c>
      <c r="L122" s="271">
        <f>L70+L44+L21+L10</f>
        <v>2178054.9</v>
      </c>
      <c r="M122" s="281">
        <f>L122/K122*100</f>
        <v>97.54538903640751</v>
      </c>
    </row>
    <row r="123" spans="1:13" ht="12.75">
      <c r="A123" s="286"/>
      <c r="B123" s="6"/>
      <c r="C123" s="268"/>
      <c r="D123" s="6"/>
      <c r="E123" s="6"/>
      <c r="F123" s="6"/>
      <c r="G123" s="282"/>
      <c r="H123" s="270"/>
      <c r="I123" s="272"/>
      <c r="J123" s="284"/>
      <c r="K123" s="270"/>
      <c r="L123" s="272"/>
      <c r="M123" s="285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38"/>
      <c r="K124" s="2"/>
      <c r="L124" s="2"/>
      <c r="M124" s="3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38"/>
      <c r="K125" s="2"/>
      <c r="L125" s="2"/>
      <c r="M125" s="3"/>
    </row>
    <row r="126" spans="1:13" ht="12.75">
      <c r="A126" s="2"/>
      <c r="B126" s="2"/>
      <c r="C126" s="2"/>
      <c r="D126" s="62"/>
      <c r="E126" s="2"/>
      <c r="F126" s="2"/>
      <c r="G126" s="2"/>
      <c r="H126" s="2"/>
      <c r="I126" s="2"/>
      <c r="J126" s="38"/>
      <c r="K126" s="2"/>
      <c r="L126" s="2"/>
      <c r="M126" s="3"/>
    </row>
    <row r="127" spans="1:10" ht="12.75">
      <c r="A127" s="62"/>
      <c r="B127" s="62"/>
      <c r="C127" s="62"/>
      <c r="D127" s="2"/>
      <c r="E127" s="62"/>
      <c r="F127" s="62"/>
      <c r="G127" s="62"/>
      <c r="H127" s="74"/>
      <c r="I127" s="74"/>
      <c r="J127" s="227"/>
    </row>
    <row r="128" spans="1:10" ht="12.75">
      <c r="A128" s="2"/>
      <c r="B128" s="2"/>
      <c r="C128" s="2"/>
      <c r="D128" s="2"/>
      <c r="E128" s="2"/>
      <c r="F128" s="2"/>
      <c r="G128" s="2"/>
      <c r="H128" s="306"/>
      <c r="I128" s="3"/>
      <c r="J128" s="306"/>
    </row>
    <row r="129" spans="1:10" ht="12.75">
      <c r="A129" s="4"/>
      <c r="B129" s="4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4"/>
      <c r="B130" s="4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4"/>
      <c r="B131" s="4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4"/>
      <c r="B132" s="4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4"/>
      <c r="B133" s="4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4"/>
      <c r="B134" s="4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4"/>
      <c r="B135" s="4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4"/>
      <c r="B136" s="4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4"/>
      <c r="B137" s="4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4"/>
      <c r="B138" s="4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4"/>
      <c r="B139" s="4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4"/>
      <c r="B140" s="4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4"/>
      <c r="B141" s="4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4"/>
      <c r="B142" s="4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4"/>
      <c r="B143" s="4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4"/>
      <c r="B144" s="4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4"/>
      <c r="B145" s="4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4"/>
      <c r="B146" s="4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4"/>
      <c r="B147" s="4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4"/>
      <c r="B148" s="4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4"/>
      <c r="B149" s="4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4"/>
      <c r="B150" s="4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4"/>
      <c r="B151" s="4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4"/>
      <c r="B152" s="4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4"/>
      <c r="B153" s="4"/>
      <c r="C153" s="2"/>
      <c r="D153" s="2"/>
      <c r="E153" s="2"/>
      <c r="F153" s="2"/>
      <c r="G153" s="2"/>
      <c r="H153" s="2"/>
      <c r="I153" s="2"/>
      <c r="J153" s="2"/>
    </row>
    <row r="154" spans="1:7" ht="12.75">
      <c r="A154" s="4"/>
      <c r="B154" s="4"/>
      <c r="C154" s="2"/>
      <c r="D154" s="2"/>
      <c r="E154" s="2"/>
      <c r="F154" s="2"/>
      <c r="G154" s="2"/>
    </row>
    <row r="155" spans="1:7" ht="12.75">
      <c r="A155" s="4"/>
      <c r="B155" s="4"/>
      <c r="C155" s="2"/>
      <c r="D155" s="2"/>
      <c r="E155" s="2"/>
      <c r="F155" s="2"/>
      <c r="G155" s="2"/>
    </row>
    <row r="156" spans="1:7" ht="12.75">
      <c r="A156" s="4"/>
      <c r="B156" s="4"/>
      <c r="C156" s="2"/>
      <c r="D156" s="2"/>
      <c r="E156" s="2"/>
      <c r="F156" s="2"/>
      <c r="G156" s="2"/>
    </row>
    <row r="157" spans="1:7" ht="12.75">
      <c r="A157" s="4"/>
      <c r="B157" s="4"/>
      <c r="C157" s="2"/>
      <c r="D157" s="2"/>
      <c r="E157" s="2"/>
      <c r="F157" s="2"/>
      <c r="G157" s="2"/>
    </row>
    <row r="158" spans="1:7" ht="12.75">
      <c r="A158" s="4"/>
      <c r="B158" s="4"/>
      <c r="C158" s="2"/>
      <c r="D158" s="2"/>
      <c r="E158" s="2"/>
      <c r="F158" s="2"/>
      <c r="G158" s="2"/>
    </row>
    <row r="159" spans="1:7" ht="12.75">
      <c r="A159" s="4"/>
      <c r="B159" s="4"/>
      <c r="C159" s="2"/>
      <c r="D159" s="2"/>
      <c r="E159" s="2"/>
      <c r="F159" s="2"/>
      <c r="G159" s="2"/>
    </row>
    <row r="160" spans="1:7" ht="12.75">
      <c r="A160" s="4"/>
      <c r="B160" s="4"/>
      <c r="C160" s="2"/>
      <c r="D160" s="2"/>
      <c r="E160" s="2"/>
      <c r="F160" s="2"/>
      <c r="G160" s="2"/>
    </row>
    <row r="161" spans="1:7" ht="12.75">
      <c r="A161" s="4"/>
      <c r="B161" s="4"/>
      <c r="C161" s="2"/>
      <c r="D161" s="2"/>
      <c r="E161" s="2"/>
      <c r="F161" s="2"/>
      <c r="G161" s="2"/>
    </row>
    <row r="162" spans="1:7" ht="12.75">
      <c r="A162" s="4"/>
      <c r="B162" s="4"/>
      <c r="C162" s="2"/>
      <c r="D162" s="2"/>
      <c r="E162" s="2"/>
      <c r="F162" s="2"/>
      <c r="G162" s="2"/>
    </row>
    <row r="163" spans="1:7" ht="12.75">
      <c r="A163" s="4"/>
      <c r="B163" s="4"/>
      <c r="C163" s="2"/>
      <c r="D163" s="2"/>
      <c r="E163" s="2"/>
      <c r="F163" s="2"/>
      <c r="G163" s="2"/>
    </row>
    <row r="164" spans="1:7" ht="12.75">
      <c r="A164" s="4"/>
      <c r="B164" s="4"/>
      <c r="C164" s="2"/>
      <c r="D164" s="2"/>
      <c r="E164" s="2"/>
      <c r="F164" s="2"/>
      <c r="G164" s="2"/>
    </row>
    <row r="165" spans="1:7" ht="12.75">
      <c r="A165" s="4"/>
      <c r="B165" s="4"/>
      <c r="C165" s="2"/>
      <c r="D165" s="2"/>
      <c r="E165" s="2"/>
      <c r="F165" s="2"/>
      <c r="G165" s="2"/>
    </row>
    <row r="166" spans="1:7" ht="12.75">
      <c r="A166" s="4"/>
      <c r="B166" s="4"/>
      <c r="C166" s="2"/>
      <c r="D166" s="2"/>
      <c r="E166" s="2"/>
      <c r="F166" s="2"/>
      <c r="G166" s="2"/>
    </row>
    <row r="167" spans="1:7" ht="12.75">
      <c r="A167" s="4"/>
      <c r="B167" s="4"/>
      <c r="C167" s="2"/>
      <c r="D167" s="2"/>
      <c r="E167" s="2"/>
      <c r="F167" s="2"/>
      <c r="G167" s="2"/>
    </row>
    <row r="168" spans="1:7" ht="12.75">
      <c r="A168" s="4"/>
      <c r="B168" s="4"/>
      <c r="C168" s="2"/>
      <c r="D168" s="2"/>
      <c r="E168" s="2"/>
      <c r="F168" s="2"/>
      <c r="G168" s="2"/>
    </row>
    <row r="169" spans="1:7" ht="12.75">
      <c r="A169" s="4"/>
      <c r="B169" s="4"/>
      <c r="C169" s="2"/>
      <c r="D169" s="2"/>
      <c r="E169" s="2"/>
      <c r="F169" s="2"/>
      <c r="G169" s="2"/>
    </row>
    <row r="170" spans="1:7" ht="12.75">
      <c r="A170" s="4"/>
      <c r="B170" s="4"/>
      <c r="C170" s="2"/>
      <c r="D170" s="2"/>
      <c r="E170" s="2"/>
      <c r="F170" s="2"/>
      <c r="G170" s="2"/>
    </row>
    <row r="171" spans="1:7" ht="12.75">
      <c r="A171" s="4"/>
      <c r="B171" s="4"/>
      <c r="C171" s="2"/>
      <c r="D171" s="2"/>
      <c r="E171" s="2"/>
      <c r="F171" s="2"/>
      <c r="G171" s="2"/>
    </row>
    <row r="172" spans="1:7" ht="12.75">
      <c r="A172" s="4"/>
      <c r="B172" s="4"/>
      <c r="C172" s="2"/>
      <c r="D172" s="2"/>
      <c r="E172" s="2"/>
      <c r="F172" s="2"/>
      <c r="G172" s="2"/>
    </row>
    <row r="173" spans="1:7" ht="12.75">
      <c r="A173" s="4"/>
      <c r="B173" s="4"/>
      <c r="C173" s="2"/>
      <c r="D173" s="2"/>
      <c r="E173" s="2"/>
      <c r="F173" s="2"/>
      <c r="G173" s="2"/>
    </row>
    <row r="174" spans="1:7" ht="12.75">
      <c r="A174" s="4"/>
      <c r="B174" s="4"/>
      <c r="C174" s="2"/>
      <c r="D174" s="2"/>
      <c r="E174" s="2"/>
      <c r="F174" s="2"/>
      <c r="G174" s="2"/>
    </row>
    <row r="175" spans="1:7" ht="12.75">
      <c r="A175" s="4"/>
      <c r="B175" s="4"/>
      <c r="C175" s="2"/>
      <c r="D175" s="2"/>
      <c r="E175" s="2"/>
      <c r="F175" s="2"/>
      <c r="G175" s="2"/>
    </row>
    <row r="176" spans="1:7" ht="12.75">
      <c r="A176" s="4"/>
      <c r="B176" s="4"/>
      <c r="C176" s="2"/>
      <c r="D176" s="2"/>
      <c r="E176" s="2"/>
      <c r="F176" s="2"/>
      <c r="G176" s="2"/>
    </row>
    <row r="177" spans="1:7" ht="12.75">
      <c r="A177" s="4"/>
      <c r="B177" s="4"/>
      <c r="C177" s="2"/>
      <c r="D177" s="2"/>
      <c r="E177" s="2"/>
      <c r="F177" s="2"/>
      <c r="G177" s="2"/>
    </row>
    <row r="178" spans="1:7" ht="12.75">
      <c r="A178" s="4"/>
      <c r="B178" s="4"/>
      <c r="C178" s="2"/>
      <c r="D178" s="2"/>
      <c r="E178" s="2"/>
      <c r="F178" s="2"/>
      <c r="G178" s="2"/>
    </row>
    <row r="179" spans="1:7" ht="12.75">
      <c r="A179" s="4"/>
      <c r="B179" s="4"/>
      <c r="C179" s="2"/>
      <c r="D179" s="2"/>
      <c r="E179" s="2"/>
      <c r="F179" s="2"/>
      <c r="G179" s="2"/>
    </row>
    <row r="180" spans="1:7" ht="12.75">
      <c r="A180" s="4"/>
      <c r="B180" s="4"/>
      <c r="C180" s="2"/>
      <c r="D180" s="2"/>
      <c r="E180" s="2"/>
      <c r="F180" s="2"/>
      <c r="G180" s="2"/>
    </row>
    <row r="181" spans="1:7" ht="12.75">
      <c r="A181" s="4"/>
      <c r="B181" s="4"/>
      <c r="C181" s="2"/>
      <c r="D181" s="2"/>
      <c r="E181" s="2"/>
      <c r="F181" s="2"/>
      <c r="G181" s="2"/>
    </row>
    <row r="182" spans="1:7" ht="12.75">
      <c r="A182" s="4"/>
      <c r="B182" s="4"/>
      <c r="C182" s="2"/>
      <c r="D182" s="2"/>
      <c r="E182" s="2"/>
      <c r="F182" s="2"/>
      <c r="G182" s="2"/>
    </row>
    <row r="183" spans="1:7" ht="12.75">
      <c r="A183" s="4"/>
      <c r="B183" s="4"/>
      <c r="C183" s="2"/>
      <c r="D183" s="2"/>
      <c r="E183" s="2"/>
      <c r="F183" s="2"/>
      <c r="G183" s="2"/>
    </row>
    <row r="184" spans="1:7" ht="12.75">
      <c r="A184" s="4"/>
      <c r="B184" s="4"/>
      <c r="C184" s="2"/>
      <c r="D184" s="2"/>
      <c r="E184" s="2"/>
      <c r="F184" s="2"/>
      <c r="G184" s="2"/>
    </row>
    <row r="185" spans="1:7" ht="12.75">
      <c r="A185" s="4"/>
      <c r="B185" s="4"/>
      <c r="C185" s="2"/>
      <c r="D185" s="2"/>
      <c r="E185" s="2"/>
      <c r="F185" s="2"/>
      <c r="G185" s="2"/>
    </row>
    <row r="186" spans="1:7" ht="12.75">
      <c r="A186" s="4"/>
      <c r="B186" s="4"/>
      <c r="C186" s="2"/>
      <c r="D186" s="2"/>
      <c r="E186" s="2"/>
      <c r="F186" s="2"/>
      <c r="G186" s="2"/>
    </row>
    <row r="187" spans="1:7" ht="12.75">
      <c r="A187" s="4"/>
      <c r="B187" s="4"/>
      <c r="C187" s="2"/>
      <c r="D187" s="2"/>
      <c r="E187" s="2"/>
      <c r="F187" s="2"/>
      <c r="G187" s="2"/>
    </row>
    <row r="188" spans="1:7" ht="12.75">
      <c r="A188" s="4"/>
      <c r="B188" s="4"/>
      <c r="C188" s="2"/>
      <c r="D188" s="2"/>
      <c r="E188" s="2"/>
      <c r="F188" s="2"/>
      <c r="G188" s="2"/>
    </row>
    <row r="189" spans="1:7" ht="12.75">
      <c r="A189" s="4"/>
      <c r="B189" s="4"/>
      <c r="C189" s="2"/>
      <c r="D189" s="2"/>
      <c r="E189" s="2"/>
      <c r="F189" s="2"/>
      <c r="G189" s="2"/>
    </row>
    <row r="190" spans="1:7" ht="12.75">
      <c r="A190" s="4"/>
      <c r="B190" s="4"/>
      <c r="C190" s="2"/>
      <c r="D190" s="2"/>
      <c r="E190" s="2"/>
      <c r="F190" s="2"/>
      <c r="G190" s="2"/>
    </row>
    <row r="191" spans="1:7" ht="12.75">
      <c r="A191" s="4"/>
      <c r="B191" s="4"/>
      <c r="C191" s="2"/>
      <c r="D191" s="2"/>
      <c r="E191" s="2"/>
      <c r="F191" s="2"/>
      <c r="G191" s="2"/>
    </row>
    <row r="192" spans="1:7" ht="12.75">
      <c r="A192" s="4"/>
      <c r="B192" s="4"/>
      <c r="C192" s="2"/>
      <c r="D192" s="2"/>
      <c r="E192" s="2"/>
      <c r="F192" s="2"/>
      <c r="G192" s="2"/>
    </row>
    <row r="193" spans="1:7" ht="12.75">
      <c r="A193" s="4"/>
      <c r="B193" s="4"/>
      <c r="C193" s="2"/>
      <c r="D193" s="2"/>
      <c r="E193" s="2"/>
      <c r="F193" s="2"/>
      <c r="G193" s="2"/>
    </row>
    <row r="194" spans="1:7" ht="12.75">
      <c r="A194" s="4"/>
      <c r="B194" s="4"/>
      <c r="C194" s="2"/>
      <c r="D194" s="2"/>
      <c r="E194" s="2"/>
      <c r="F194" s="2"/>
      <c r="G194" s="2"/>
    </row>
    <row r="195" spans="1:7" ht="12.75">
      <c r="A195" s="4"/>
      <c r="B195" s="4"/>
      <c r="C195" s="2"/>
      <c r="D195" s="2"/>
      <c r="E195" s="2"/>
      <c r="F195" s="2"/>
      <c r="G195" s="2"/>
    </row>
    <row r="196" spans="1:7" ht="12.75">
      <c r="A196" s="4"/>
      <c r="B196" s="4"/>
      <c r="C196" s="2"/>
      <c r="D196" s="2"/>
      <c r="E196" s="2"/>
      <c r="F196" s="2"/>
      <c r="G196" s="2"/>
    </row>
    <row r="197" spans="1:7" ht="12.75">
      <c r="A197" s="4"/>
      <c r="B197" s="4"/>
      <c r="C197" s="2"/>
      <c r="D197" s="2"/>
      <c r="E197" s="2"/>
      <c r="F197" s="2"/>
      <c r="G197" s="2"/>
    </row>
    <row r="198" spans="1:7" ht="12.75">
      <c r="A198" s="4"/>
      <c r="B198" s="4"/>
      <c r="C198" s="2"/>
      <c r="D198" s="2"/>
      <c r="E198" s="2"/>
      <c r="F198" s="2"/>
      <c r="G198" s="2"/>
    </row>
    <row r="199" spans="1:7" ht="12.75">
      <c r="A199" s="4"/>
      <c r="B199" s="4"/>
      <c r="C199" s="2"/>
      <c r="D199" s="2"/>
      <c r="E199" s="2"/>
      <c r="F199" s="2"/>
      <c r="G199" s="2"/>
    </row>
    <row r="200" spans="1:7" ht="12.75">
      <c r="A200" s="4"/>
      <c r="B200" s="4"/>
      <c r="C200" s="2"/>
      <c r="D200" s="2"/>
      <c r="E200" s="2"/>
      <c r="F200" s="2"/>
      <c r="G200" s="2"/>
    </row>
    <row r="201" spans="1:7" ht="12.75">
      <c r="A201" s="4"/>
      <c r="B201" s="4"/>
      <c r="C201" s="2"/>
      <c r="D201" s="2"/>
      <c r="E201" s="2"/>
      <c r="F201" s="2"/>
      <c r="G201" s="2"/>
    </row>
    <row r="202" spans="1:7" ht="12.75">
      <c r="A202" s="4"/>
      <c r="B202" s="4"/>
      <c r="C202" s="2"/>
      <c r="D202" s="2"/>
      <c r="E202" s="2"/>
      <c r="F202" s="2"/>
      <c r="G202" s="2"/>
    </row>
    <row r="203" spans="1:7" ht="12.75">
      <c r="A203" s="4"/>
      <c r="B203" s="4"/>
      <c r="C203" s="2"/>
      <c r="D203" s="2"/>
      <c r="E203" s="2"/>
      <c r="F203" s="2"/>
      <c r="G203" s="2"/>
    </row>
    <row r="204" spans="1:7" ht="12.75">
      <c r="A204" s="4"/>
      <c r="B204" s="4"/>
      <c r="C204" s="2"/>
      <c r="D204" s="2"/>
      <c r="E204" s="2"/>
      <c r="F204" s="2"/>
      <c r="G204" s="2"/>
    </row>
    <row r="205" spans="1:7" ht="12.75">
      <c r="A205" s="4"/>
      <c r="B205" s="4"/>
      <c r="C205" s="2"/>
      <c r="D205" s="2"/>
      <c r="E205" s="2"/>
      <c r="F205" s="2"/>
      <c r="G205" s="2"/>
    </row>
    <row r="206" spans="1:7" ht="12.75">
      <c r="A206" s="4"/>
      <c r="B206" s="4"/>
      <c r="C206" s="2"/>
      <c r="D206" s="2"/>
      <c r="E206" s="2"/>
      <c r="F206" s="2"/>
      <c r="G206" s="2"/>
    </row>
    <row r="207" spans="1:7" ht="12.75">
      <c r="A207" s="4"/>
      <c r="B207" s="4"/>
      <c r="C207" s="2"/>
      <c r="D207" s="2"/>
      <c r="E207" s="2"/>
      <c r="F207" s="2"/>
      <c r="G207" s="2"/>
    </row>
    <row r="208" spans="1:7" ht="12.75">
      <c r="A208" s="4"/>
      <c r="B208" s="4"/>
      <c r="C208" s="2"/>
      <c r="D208" s="2"/>
      <c r="E208" s="2"/>
      <c r="F208" s="2"/>
      <c r="G208" s="2"/>
    </row>
    <row r="209" spans="1:7" ht="12.75">
      <c r="A209" s="4"/>
      <c r="B209" s="4"/>
      <c r="C209" s="2"/>
      <c r="D209" s="2"/>
      <c r="E209" s="2"/>
      <c r="F209" s="2"/>
      <c r="G209" s="2"/>
    </row>
    <row r="210" spans="1:7" ht="12.75">
      <c r="A210" s="4"/>
      <c r="B210" s="4"/>
      <c r="C210" s="2"/>
      <c r="D210" s="2"/>
      <c r="E210" s="2"/>
      <c r="F210" s="2"/>
      <c r="G210" s="2"/>
    </row>
    <row r="211" spans="1:7" ht="12.75">
      <c r="A211" s="4"/>
      <c r="B211" s="4"/>
      <c r="C211" s="2"/>
      <c r="D211" s="2"/>
      <c r="E211" s="2"/>
      <c r="F211" s="2"/>
      <c r="G211" s="2"/>
    </row>
    <row r="212" spans="1:7" ht="12.75">
      <c r="A212" s="4"/>
      <c r="B212" s="4"/>
      <c r="C212" s="2"/>
      <c r="D212" s="2"/>
      <c r="E212" s="2"/>
      <c r="F212" s="2"/>
      <c r="G212" s="2"/>
    </row>
    <row r="213" spans="1:7" ht="12.75">
      <c r="A213" s="4"/>
      <c r="B213" s="4"/>
      <c r="C213" s="2"/>
      <c r="D213" s="2"/>
      <c r="E213" s="2"/>
      <c r="F213" s="2"/>
      <c r="G213" s="2"/>
    </row>
    <row r="214" spans="1:7" ht="12.75">
      <c r="A214" s="4"/>
      <c r="B214" s="4"/>
      <c r="C214" s="2"/>
      <c r="D214" s="2"/>
      <c r="E214" s="2"/>
      <c r="F214" s="2"/>
      <c r="G214" s="2"/>
    </row>
    <row r="215" spans="1:7" ht="12.75">
      <c r="A215" s="4"/>
      <c r="B215" s="4"/>
      <c r="C215" s="2"/>
      <c r="D215" s="2"/>
      <c r="E215" s="2"/>
      <c r="F215" s="2"/>
      <c r="G215" s="2"/>
    </row>
    <row r="216" spans="1:7" ht="12.75">
      <c r="A216" s="4"/>
      <c r="B216" s="4"/>
      <c r="C216" s="2"/>
      <c r="D216" s="2"/>
      <c r="E216" s="2"/>
      <c r="F216" s="2"/>
      <c r="G216" s="2"/>
    </row>
    <row r="217" spans="1:7" ht="12.75">
      <c r="A217" s="4"/>
      <c r="B217" s="4"/>
      <c r="C217" s="2"/>
      <c r="D217" s="2"/>
      <c r="E217" s="2"/>
      <c r="F217" s="2"/>
      <c r="G217" s="2"/>
    </row>
    <row r="218" spans="1:7" ht="12.75">
      <c r="A218" s="4"/>
      <c r="B218" s="4"/>
      <c r="C218" s="2"/>
      <c r="D218" s="2"/>
      <c r="E218" s="2"/>
      <c r="F218" s="2"/>
      <c r="G218" s="2"/>
    </row>
    <row r="219" spans="1:7" ht="12.75">
      <c r="A219" s="4"/>
      <c r="B219" s="4"/>
      <c r="C219" s="2"/>
      <c r="D219" s="2"/>
      <c r="E219" s="2"/>
      <c r="F219" s="2"/>
      <c r="G219" s="2"/>
    </row>
    <row r="220" spans="1:7" ht="12.75">
      <c r="A220" s="4"/>
      <c r="B220" s="4"/>
      <c r="C220" s="2"/>
      <c r="D220" s="2"/>
      <c r="E220" s="2"/>
      <c r="F220" s="2"/>
      <c r="G220" s="2"/>
    </row>
    <row r="221" spans="1:7" ht="12.75">
      <c r="A221" s="4"/>
      <c r="B221" s="4"/>
      <c r="C221" s="2"/>
      <c r="D221" s="2"/>
      <c r="E221" s="2"/>
      <c r="F221" s="2"/>
      <c r="G221" s="2"/>
    </row>
    <row r="222" spans="1:7" ht="12.75">
      <c r="A222" s="4"/>
      <c r="B222" s="4"/>
      <c r="C222" s="2"/>
      <c r="D222" s="2"/>
      <c r="E222" s="2"/>
      <c r="F222" s="2"/>
      <c r="G222" s="2"/>
    </row>
    <row r="223" spans="1:7" ht="12.75">
      <c r="A223" s="4"/>
      <c r="B223" s="4"/>
      <c r="C223" s="2"/>
      <c r="D223" s="2"/>
      <c r="E223" s="2"/>
      <c r="F223" s="2"/>
      <c r="G223" s="2"/>
    </row>
    <row r="224" spans="1:7" ht="12.75">
      <c r="A224" s="4"/>
      <c r="B224" s="4"/>
      <c r="C224" s="2"/>
      <c r="D224" s="2"/>
      <c r="E224" s="2"/>
      <c r="F224" s="2"/>
      <c r="G224" s="2"/>
    </row>
    <row r="225" spans="1:7" ht="12.75">
      <c r="A225" s="4"/>
      <c r="B225" s="4"/>
      <c r="C225" s="2"/>
      <c r="D225" s="2"/>
      <c r="E225" s="2"/>
      <c r="F225" s="2"/>
      <c r="G225" s="2"/>
    </row>
    <row r="226" spans="1:7" ht="12.75">
      <c r="A226" s="4"/>
      <c r="B226" s="4"/>
      <c r="C226" s="2"/>
      <c r="D226" s="2"/>
      <c r="E226" s="2"/>
      <c r="F226" s="2"/>
      <c r="G226" s="2"/>
    </row>
    <row r="227" spans="1:7" ht="12.75">
      <c r="A227" s="4"/>
      <c r="B227" s="4"/>
      <c r="C227" s="2"/>
      <c r="D227" s="2"/>
      <c r="E227" s="2"/>
      <c r="F227" s="2"/>
      <c r="G227" s="2"/>
    </row>
    <row r="228" spans="1:7" ht="12.75">
      <c r="A228" s="4"/>
      <c r="B228" s="4"/>
      <c r="C228" s="2"/>
      <c r="D228" s="2"/>
      <c r="E228" s="2"/>
      <c r="F228" s="2"/>
      <c r="G228" s="2"/>
    </row>
    <row r="229" spans="1:7" ht="12.75">
      <c r="A229" s="4"/>
      <c r="B229" s="4"/>
      <c r="C229" s="2"/>
      <c r="D229" s="2"/>
      <c r="E229" s="2"/>
      <c r="F229" s="2"/>
      <c r="G229" s="2"/>
    </row>
    <row r="230" spans="1:7" ht="12.75">
      <c r="A230" s="4"/>
      <c r="B230" s="4"/>
      <c r="C230" s="2"/>
      <c r="D230" s="2"/>
      <c r="E230" s="2"/>
      <c r="F230" s="2"/>
      <c r="G230" s="2"/>
    </row>
    <row r="231" spans="1:7" ht="12.75">
      <c r="A231" s="4"/>
      <c r="B231" s="4"/>
      <c r="C231" s="2"/>
      <c r="D231" s="2"/>
      <c r="E231" s="2"/>
      <c r="F231" s="2"/>
      <c r="G231" s="2"/>
    </row>
    <row r="232" spans="1:7" ht="12.75">
      <c r="A232" s="4"/>
      <c r="B232" s="4"/>
      <c r="C232" s="2"/>
      <c r="D232" s="2"/>
      <c r="E232" s="2"/>
      <c r="F232" s="2"/>
      <c r="G232" s="2"/>
    </row>
    <row r="233" spans="1:7" ht="12.75">
      <c r="A233" s="4"/>
      <c r="B233" s="4"/>
      <c r="C233" s="2"/>
      <c r="D233" s="2"/>
      <c r="E233" s="2"/>
      <c r="F233" s="2"/>
      <c r="G233" s="2"/>
    </row>
    <row r="234" spans="1:7" ht="12.75">
      <c r="A234" s="4"/>
      <c r="B234" s="4"/>
      <c r="C234" s="2"/>
      <c r="D234" s="2"/>
      <c r="E234" s="2"/>
      <c r="F234" s="2"/>
      <c r="G234" s="2"/>
    </row>
    <row r="235" spans="1:7" ht="12.75">
      <c r="A235" s="4"/>
      <c r="B235" s="4"/>
      <c r="C235" s="2"/>
      <c r="D235" s="2"/>
      <c r="E235" s="2"/>
      <c r="F235" s="2"/>
      <c r="G235" s="2"/>
    </row>
    <row r="236" spans="1:7" ht="12.75">
      <c r="A236" s="4"/>
      <c r="B236" s="4"/>
      <c r="C236" s="2"/>
      <c r="D236" s="2"/>
      <c r="E236" s="2"/>
      <c r="F236" s="2"/>
      <c r="G236" s="2"/>
    </row>
    <row r="237" spans="1:7" ht="12.75">
      <c r="A237" s="4"/>
      <c r="B237" s="4"/>
      <c r="C237" s="2"/>
      <c r="D237" s="2"/>
      <c r="E237" s="2"/>
      <c r="F237" s="2"/>
      <c r="G237" s="2"/>
    </row>
    <row r="238" spans="1:7" ht="12.75">
      <c r="A238" s="4"/>
      <c r="B238" s="4"/>
      <c r="C238" s="2"/>
      <c r="D238" s="2"/>
      <c r="E238" s="2"/>
      <c r="F238" s="2"/>
      <c r="G238" s="2"/>
    </row>
    <row r="239" spans="1:7" ht="12.75">
      <c r="A239" s="4"/>
      <c r="B239" s="4"/>
      <c r="C239" s="2"/>
      <c r="D239" s="2"/>
      <c r="E239" s="2"/>
      <c r="F239" s="2"/>
      <c r="G239" s="2"/>
    </row>
    <row r="240" spans="1:7" ht="12.75">
      <c r="A240" s="4"/>
      <c r="B240" s="4"/>
      <c r="C240" s="2"/>
      <c r="D240" s="2"/>
      <c r="E240" s="2"/>
      <c r="F240" s="2"/>
      <c r="G240" s="2"/>
    </row>
    <row r="241" spans="1:7" ht="12.75">
      <c r="A241" s="4"/>
      <c r="B241" s="4"/>
      <c r="C241" s="2"/>
      <c r="D241" s="2"/>
      <c r="E241" s="2"/>
      <c r="F241" s="2"/>
      <c r="G241" s="2"/>
    </row>
    <row r="242" spans="1:7" ht="12.75">
      <c r="A242" s="4"/>
      <c r="B242" s="4"/>
      <c r="C242" s="2"/>
      <c r="D242" s="2"/>
      <c r="E242" s="2"/>
      <c r="F242" s="2"/>
      <c r="G242" s="2"/>
    </row>
    <row r="243" spans="1:7" ht="12.75">
      <c r="A243" s="4"/>
      <c r="B243" s="4"/>
      <c r="C243" s="2"/>
      <c r="D243" s="2"/>
      <c r="E243" s="2"/>
      <c r="F243" s="2"/>
      <c r="G243" s="2"/>
    </row>
    <row r="244" spans="1:7" ht="12.75">
      <c r="A244" s="4"/>
      <c r="B244" s="4"/>
      <c r="C244" s="2"/>
      <c r="D244" s="2"/>
      <c r="E244" s="2"/>
      <c r="F244" s="2"/>
      <c r="G244" s="2"/>
    </row>
    <row r="245" spans="1:7" ht="12.75">
      <c r="A245" s="4"/>
      <c r="B245" s="4"/>
      <c r="C245" s="2"/>
      <c r="D245" s="2"/>
      <c r="E245" s="2"/>
      <c r="F245" s="2"/>
      <c r="G245" s="2"/>
    </row>
    <row r="246" spans="1:7" ht="12.75">
      <c r="A246" s="4"/>
      <c r="B246" s="4"/>
      <c r="C246" s="2"/>
      <c r="D246" s="2"/>
      <c r="E246" s="2"/>
      <c r="F246" s="2"/>
      <c r="G246" s="2"/>
    </row>
    <row r="247" spans="1:7" ht="12.75">
      <c r="A247" s="4"/>
      <c r="B247" s="4"/>
      <c r="C247" s="2"/>
      <c r="D247" s="2"/>
      <c r="E247" s="2"/>
      <c r="F247" s="2"/>
      <c r="G247" s="2"/>
    </row>
    <row r="248" spans="1:7" ht="12.75">
      <c r="A248" s="4"/>
      <c r="B248" s="4"/>
      <c r="C248" s="2"/>
      <c r="D248" s="2"/>
      <c r="E248" s="2"/>
      <c r="F248" s="2"/>
      <c r="G248" s="2"/>
    </row>
    <row r="249" spans="1:7" ht="12.75">
      <c r="A249" s="4"/>
      <c r="B249" s="4"/>
      <c r="C249" s="2"/>
      <c r="D249" s="2"/>
      <c r="E249" s="2"/>
      <c r="F249" s="2"/>
      <c r="G249" s="2"/>
    </row>
    <row r="250" spans="1:7" ht="12.75">
      <c r="A250" s="4"/>
      <c r="B250" s="4"/>
      <c r="C250" s="2"/>
      <c r="D250" s="2"/>
      <c r="E250" s="2"/>
      <c r="F250" s="2"/>
      <c r="G250" s="2"/>
    </row>
    <row r="251" spans="1:7" ht="12.75">
      <c r="A251" s="4"/>
      <c r="B251" s="4"/>
      <c r="C251" s="2"/>
      <c r="D251" s="2"/>
      <c r="E251" s="2"/>
      <c r="F251" s="2"/>
      <c r="G251" s="2"/>
    </row>
    <row r="252" spans="1:7" ht="12.75">
      <c r="A252" s="4"/>
      <c r="B252" s="4"/>
      <c r="C252" s="2"/>
      <c r="D252" s="2"/>
      <c r="E252" s="2"/>
      <c r="F252" s="2"/>
      <c r="G252" s="2"/>
    </row>
    <row r="253" spans="1:7" ht="12.75">
      <c r="A253" s="4"/>
      <c r="B253" s="4"/>
      <c r="C253" s="2"/>
      <c r="D253" s="2"/>
      <c r="E253" s="2"/>
      <c r="F253" s="2"/>
      <c r="G253" s="2"/>
    </row>
    <row r="254" spans="1:7" ht="12.75">
      <c r="A254" s="4"/>
      <c r="B254" s="4"/>
      <c r="C254" s="2"/>
      <c r="D254" s="2"/>
      <c r="E254" s="2"/>
      <c r="F254" s="2"/>
      <c r="G254" s="2"/>
    </row>
    <row r="255" spans="1:7" ht="12.75">
      <c r="A255" s="4"/>
      <c r="B255" s="4"/>
      <c r="C255" s="2"/>
      <c r="D255" s="2"/>
      <c r="E255" s="2"/>
      <c r="F255" s="2"/>
      <c r="G255" s="2"/>
    </row>
    <row r="256" spans="1:7" ht="12.75">
      <c r="A256" s="4"/>
      <c r="B256" s="4"/>
      <c r="C256" s="2"/>
      <c r="D256" s="2"/>
      <c r="E256" s="2"/>
      <c r="F256" s="2"/>
      <c r="G256" s="2"/>
    </row>
    <row r="257" spans="1:7" ht="12.75">
      <c r="A257" s="4"/>
      <c r="B257" s="4"/>
      <c r="C257" s="2"/>
      <c r="D257" s="2"/>
      <c r="E257" s="2"/>
      <c r="F257" s="2"/>
      <c r="G257" s="2"/>
    </row>
    <row r="258" spans="1:7" ht="12.75">
      <c r="A258" s="4"/>
      <c r="B258" s="4"/>
      <c r="C258" s="2"/>
      <c r="D258" s="2"/>
      <c r="E258" s="2"/>
      <c r="F258" s="2"/>
      <c r="G258" s="2"/>
    </row>
    <row r="259" spans="1:7" ht="12.75">
      <c r="A259" s="4"/>
      <c r="B259" s="4"/>
      <c r="C259" s="2"/>
      <c r="D259" s="2"/>
      <c r="E259" s="2"/>
      <c r="F259" s="2"/>
      <c r="G259" s="2"/>
    </row>
    <row r="260" spans="1:7" ht="12.75">
      <c r="A260" s="4"/>
      <c r="B260" s="4"/>
      <c r="C260" s="2"/>
      <c r="E260" s="2"/>
      <c r="F260" s="2"/>
      <c r="G260" s="2"/>
    </row>
    <row r="261" spans="1:7" ht="12.75">
      <c r="A261" s="4"/>
      <c r="B261" s="4"/>
      <c r="F261" s="2"/>
      <c r="G261" s="2"/>
    </row>
    <row r="262" spans="1:7" ht="12.75">
      <c r="A262" s="4"/>
      <c r="F262" s="2"/>
      <c r="G262" s="2"/>
    </row>
    <row r="263" spans="1:7" ht="12.75">
      <c r="A263" s="4"/>
      <c r="F263" s="2"/>
      <c r="G263" s="2"/>
    </row>
    <row r="264" spans="1:7" ht="12.75">
      <c r="A264" s="4"/>
      <c r="F264" s="2"/>
      <c r="G264" s="2"/>
    </row>
    <row r="265" spans="1:7" ht="12.75">
      <c r="A265" s="4"/>
      <c r="F265" s="2"/>
      <c r="G265" s="2"/>
    </row>
    <row r="266" spans="1:7" ht="12.75">
      <c r="A266" s="4"/>
      <c r="F266" s="2"/>
      <c r="G266" s="2"/>
    </row>
    <row r="267" spans="1:7" ht="12.75">
      <c r="A267" s="4"/>
      <c r="F267" s="2"/>
      <c r="G267" s="2"/>
    </row>
    <row r="268" spans="1:7" ht="12.75">
      <c r="A268" s="4"/>
      <c r="F268" s="2"/>
      <c r="G268" s="2"/>
    </row>
    <row r="269" spans="1:7" ht="12.75">
      <c r="A269" s="4"/>
      <c r="F269" s="2"/>
      <c r="G269" s="2"/>
    </row>
    <row r="270" spans="1:7" ht="12.75">
      <c r="A270" s="4"/>
      <c r="F270" s="2"/>
      <c r="G270" s="2"/>
    </row>
    <row r="271" ht="12.75">
      <c r="A271" s="4"/>
    </row>
  </sheetData>
  <mergeCells count="17">
    <mergeCell ref="D56:G56"/>
    <mergeCell ref="D86:G86"/>
    <mergeCell ref="C4:K4"/>
    <mergeCell ref="H6:J6"/>
    <mergeCell ref="K6:M6"/>
    <mergeCell ref="D63:G63"/>
    <mergeCell ref="D65:G65"/>
    <mergeCell ref="C72:G72"/>
    <mergeCell ref="D78:G78"/>
    <mergeCell ref="C100:F100"/>
    <mergeCell ref="D120:G120"/>
    <mergeCell ref="D116:G116"/>
    <mergeCell ref="D113:G113"/>
    <mergeCell ref="C108:G108"/>
    <mergeCell ref="D96:G96"/>
    <mergeCell ref="D105:G105"/>
    <mergeCell ref="D95:G95"/>
  </mergeCells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4"/>
  <sheetViews>
    <sheetView workbookViewId="0" topLeftCell="A1">
      <selection activeCell="B34" sqref="B34"/>
    </sheetView>
  </sheetViews>
  <sheetFormatPr defaultColWidth="9.00390625" defaultRowHeight="12.75"/>
  <cols>
    <col min="1" max="1" width="4.625" style="0" customWidth="1"/>
    <col min="2" max="2" width="7.625" style="0" customWidth="1"/>
    <col min="3" max="3" width="4.125" style="0" customWidth="1"/>
    <col min="4" max="4" width="8.25390625" style="0" customWidth="1"/>
    <col min="5" max="5" width="8.375" style="0" customWidth="1"/>
    <col min="6" max="6" width="7.75390625" style="0" customWidth="1"/>
    <col min="7" max="7" width="16.00390625" style="0" customWidth="1"/>
    <col min="8" max="8" width="4.25390625" style="0" hidden="1" customWidth="1"/>
    <col min="9" max="9" width="0.875" style="0" hidden="1" customWidth="1"/>
    <col min="10" max="10" width="0.74609375" style="0" hidden="1" customWidth="1"/>
    <col min="11" max="11" width="0.875" style="0" hidden="1" customWidth="1"/>
    <col min="12" max="12" width="8.875" style="0" customWidth="1"/>
    <col min="13" max="13" width="10.375" style="0" customWidth="1"/>
    <col min="14" max="14" width="6.00390625" style="0" customWidth="1"/>
    <col min="15" max="15" width="2.375" style="0" hidden="1" customWidth="1"/>
    <col min="16" max="16" width="8.875" style="0" customWidth="1"/>
    <col min="17" max="17" width="10.00390625" style="0" customWidth="1"/>
    <col min="18" max="18" width="5.75390625" style="0" customWidth="1"/>
  </cols>
  <sheetData>
    <row r="1" spans="14:21" ht="12.75">
      <c r="N1" s="105"/>
      <c r="O1" s="105"/>
      <c r="P1" s="105"/>
      <c r="R1" s="36"/>
      <c r="U1" s="253"/>
    </row>
    <row r="2" spans="14:18" ht="12.75">
      <c r="N2" s="105"/>
      <c r="O2" s="105"/>
      <c r="P2" s="105"/>
      <c r="Q2" s="105" t="s">
        <v>257</v>
      </c>
      <c r="R2" s="105"/>
    </row>
    <row r="3" spans="14:18" ht="12.75" customHeight="1">
      <c r="N3" s="105"/>
      <c r="O3" s="105"/>
      <c r="P3" s="105"/>
      <c r="Q3" s="105"/>
      <c r="R3" s="105"/>
    </row>
    <row r="4" spans="1:18" ht="15">
      <c r="A4" s="25" t="s">
        <v>94</v>
      </c>
      <c r="B4" s="59"/>
      <c r="C4" s="439" t="s">
        <v>405</v>
      </c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25"/>
      <c r="R4" s="36"/>
    </row>
    <row r="5" spans="1:18" ht="12.75" customHeight="1" thickBot="1">
      <c r="A5" s="25"/>
      <c r="B5" s="59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5"/>
      <c r="R5" s="36"/>
    </row>
    <row r="6" spans="1:19" ht="12.75">
      <c r="A6" s="60" t="s">
        <v>223</v>
      </c>
      <c r="B6" s="235" t="s">
        <v>2</v>
      </c>
      <c r="C6" s="236"/>
      <c r="D6" s="235" t="s">
        <v>224</v>
      </c>
      <c r="E6" s="235" t="s">
        <v>416</v>
      </c>
      <c r="F6" s="235"/>
      <c r="G6" s="239"/>
      <c r="H6" s="106"/>
      <c r="I6" s="106"/>
      <c r="J6" s="106"/>
      <c r="K6" s="421" t="s">
        <v>225</v>
      </c>
      <c r="L6" s="440"/>
      <c r="M6" s="440"/>
      <c r="N6" s="441"/>
      <c r="O6" s="422" t="s">
        <v>226</v>
      </c>
      <c r="P6" s="442"/>
      <c r="Q6" s="440"/>
      <c r="R6" s="443"/>
      <c r="S6" s="2"/>
    </row>
    <row r="7" spans="1:19" ht="12.75" customHeight="1">
      <c r="A7" s="61"/>
      <c r="B7" s="62"/>
      <c r="C7" s="237"/>
      <c r="D7" s="62"/>
      <c r="E7" s="62"/>
      <c r="F7" s="62"/>
      <c r="G7" s="73"/>
      <c r="H7" s="62"/>
      <c r="I7" s="62"/>
      <c r="J7" s="211"/>
      <c r="K7" s="419" t="s">
        <v>217</v>
      </c>
      <c r="L7" s="240" t="s">
        <v>251</v>
      </c>
      <c r="M7" s="236" t="s">
        <v>117</v>
      </c>
      <c r="N7" s="243" t="s">
        <v>227</v>
      </c>
      <c r="O7" s="420" t="s">
        <v>217</v>
      </c>
      <c r="P7" s="275" t="s">
        <v>251</v>
      </c>
      <c r="Q7" s="239" t="s">
        <v>117</v>
      </c>
      <c r="R7" s="241" t="s">
        <v>227</v>
      </c>
      <c r="S7" s="2"/>
    </row>
    <row r="8" spans="1:20" ht="12.75">
      <c r="A8" s="63"/>
      <c r="B8" s="66"/>
      <c r="C8" s="228"/>
      <c r="D8" s="66"/>
      <c r="E8" s="66"/>
      <c r="F8" s="66"/>
      <c r="G8" s="68"/>
      <c r="H8" s="66"/>
      <c r="I8" s="66"/>
      <c r="J8" s="212"/>
      <c r="K8" s="419"/>
      <c r="L8" s="242" t="s">
        <v>401</v>
      </c>
      <c r="M8" s="228"/>
      <c r="N8" s="65"/>
      <c r="O8" s="438"/>
      <c r="P8" s="276" t="s">
        <v>401</v>
      </c>
      <c r="Q8" s="68"/>
      <c r="R8" s="70"/>
      <c r="S8" s="2"/>
      <c r="T8" s="2"/>
    </row>
    <row r="9" spans="1:20" ht="12.75" customHeight="1">
      <c r="A9" s="95"/>
      <c r="B9" s="71"/>
      <c r="C9" s="82"/>
      <c r="D9" s="82"/>
      <c r="E9" s="82"/>
      <c r="F9" s="82"/>
      <c r="G9" s="83"/>
      <c r="H9" s="82"/>
      <c r="I9" s="82"/>
      <c r="J9" s="244"/>
      <c r="K9" s="245"/>
      <c r="L9" s="247"/>
      <c r="M9" s="250"/>
      <c r="N9" s="277"/>
      <c r="O9" s="246"/>
      <c r="P9" s="231"/>
      <c r="Q9" s="250"/>
      <c r="R9" s="85"/>
      <c r="S9" s="2"/>
      <c r="T9" s="2"/>
    </row>
    <row r="10" spans="1:20" ht="12.75">
      <c r="A10" s="294" t="s">
        <v>8</v>
      </c>
      <c r="B10" s="96"/>
      <c r="C10" s="97"/>
      <c r="D10" s="97" t="s">
        <v>113</v>
      </c>
      <c r="E10" s="97"/>
      <c r="F10" s="97"/>
      <c r="G10" s="103"/>
      <c r="H10" s="97"/>
      <c r="I10" s="97"/>
      <c r="J10" s="213"/>
      <c r="K10" s="216"/>
      <c r="L10" s="248">
        <f>L12</f>
        <v>13911</v>
      </c>
      <c r="M10" s="251">
        <f>M12</f>
        <v>13910.76</v>
      </c>
      <c r="N10" s="278">
        <v>100</v>
      </c>
      <c r="O10" s="99" t="e">
        <f>O12</f>
        <v>#REF!</v>
      </c>
      <c r="P10" s="255">
        <f>P12</f>
        <v>13911</v>
      </c>
      <c r="Q10" s="251">
        <f>Q12</f>
        <v>13910.76</v>
      </c>
      <c r="R10" s="101">
        <f>Q10/P10*100</f>
        <v>99.99827474660341</v>
      </c>
      <c r="S10" s="2"/>
      <c r="T10" s="2"/>
    </row>
    <row r="11" spans="1:21" ht="10.5" customHeight="1">
      <c r="A11" s="295"/>
      <c r="B11" s="63"/>
      <c r="C11" s="64"/>
      <c r="D11" s="64"/>
      <c r="E11" s="64"/>
      <c r="F11" s="64"/>
      <c r="G11" s="77"/>
      <c r="H11" s="64"/>
      <c r="I11" s="64"/>
      <c r="J11" s="214"/>
      <c r="K11" s="217"/>
      <c r="L11" s="249"/>
      <c r="M11" s="252"/>
      <c r="N11" s="279"/>
      <c r="O11" s="100"/>
      <c r="P11" s="256"/>
      <c r="Q11" s="252"/>
      <c r="R11" s="102"/>
      <c r="S11" s="2"/>
      <c r="U11" s="293" t="s">
        <v>410</v>
      </c>
    </row>
    <row r="12" spans="1:19" ht="12.75">
      <c r="A12" s="296"/>
      <c r="B12" s="287" t="s">
        <v>245</v>
      </c>
      <c r="C12" s="257" t="s">
        <v>19</v>
      </c>
      <c r="D12" s="82"/>
      <c r="E12" s="82"/>
      <c r="F12" s="82"/>
      <c r="G12" s="83"/>
      <c r="H12" s="82"/>
      <c r="I12" s="82"/>
      <c r="J12" s="244"/>
      <c r="K12" s="288"/>
      <c r="L12" s="289">
        <v>13911</v>
      </c>
      <c r="M12" s="72">
        <v>13910.76</v>
      </c>
      <c r="N12" s="290">
        <f>M12/L12*100</f>
        <v>99.99827474660341</v>
      </c>
      <c r="O12" s="246" t="e">
        <f>#REF!</f>
        <v>#REF!</v>
      </c>
      <c r="P12" s="254">
        <f>P17+P18+P19</f>
        <v>13911</v>
      </c>
      <c r="Q12" s="72">
        <f>Q17+Q18+Q19</f>
        <v>13910.76</v>
      </c>
      <c r="R12" s="101">
        <f>Q12/P12*100</f>
        <v>99.99827474660341</v>
      </c>
      <c r="S12" s="2"/>
    </row>
    <row r="13" spans="1:19" ht="12.75">
      <c r="A13" s="297"/>
      <c r="B13" s="65"/>
      <c r="C13" s="228">
        <v>2010</v>
      </c>
      <c r="D13" s="66" t="s">
        <v>406</v>
      </c>
      <c r="E13" s="66"/>
      <c r="F13" s="66"/>
      <c r="G13" s="68"/>
      <c r="H13" s="66"/>
      <c r="I13" s="66"/>
      <c r="J13" s="66"/>
      <c r="K13" s="218"/>
      <c r="L13" s="230"/>
      <c r="M13" s="92"/>
      <c r="N13" s="91"/>
      <c r="O13" s="98"/>
      <c r="P13" s="231"/>
      <c r="Q13" s="92"/>
      <c r="R13" s="224"/>
      <c r="S13" s="2"/>
    </row>
    <row r="14" spans="1:19" ht="12.75">
      <c r="A14" s="297"/>
      <c r="B14" s="65"/>
      <c r="C14" s="228"/>
      <c r="D14" s="66" t="s">
        <v>407</v>
      </c>
      <c r="E14" s="66"/>
      <c r="F14" s="66"/>
      <c r="G14" s="68"/>
      <c r="H14" s="66"/>
      <c r="I14" s="66"/>
      <c r="J14" s="66"/>
      <c r="K14" s="218"/>
      <c r="L14" s="230"/>
      <c r="M14" s="92"/>
      <c r="N14" s="91"/>
      <c r="O14" s="98"/>
      <c r="P14" s="231"/>
      <c r="Q14" s="92"/>
      <c r="R14" s="224"/>
      <c r="S14" s="2"/>
    </row>
    <row r="15" spans="1:19" ht="12.75">
      <c r="A15" s="297"/>
      <c r="B15" s="65"/>
      <c r="C15" s="228"/>
      <c r="D15" s="66" t="s">
        <v>408</v>
      </c>
      <c r="E15" s="66"/>
      <c r="F15" s="66"/>
      <c r="G15" s="68"/>
      <c r="H15" s="66"/>
      <c r="I15" s="66"/>
      <c r="J15" s="66"/>
      <c r="K15" s="218"/>
      <c r="L15" s="230">
        <v>13911</v>
      </c>
      <c r="M15" s="92">
        <v>13910.76</v>
      </c>
      <c r="N15" s="91">
        <f>M15/L15*100</f>
        <v>99.99827474660341</v>
      </c>
      <c r="O15" s="98"/>
      <c r="P15" s="231"/>
      <c r="Q15" s="92"/>
      <c r="R15" s="225"/>
      <c r="S15" s="2"/>
    </row>
    <row r="16" spans="1:19" ht="12.75">
      <c r="A16" s="297"/>
      <c r="B16" s="65"/>
      <c r="C16" s="228"/>
      <c r="D16" s="66" t="s">
        <v>409</v>
      </c>
      <c r="E16" s="66"/>
      <c r="F16" s="66"/>
      <c r="G16" s="68"/>
      <c r="H16" s="66"/>
      <c r="I16" s="66"/>
      <c r="J16" s="66"/>
      <c r="K16" s="218"/>
      <c r="L16" s="230"/>
      <c r="M16" s="92"/>
      <c r="N16" s="91"/>
      <c r="O16" s="98"/>
      <c r="P16" s="231"/>
      <c r="Q16" s="92"/>
      <c r="R16" s="224"/>
      <c r="S16" s="2"/>
    </row>
    <row r="17" spans="1:19" ht="12.75">
      <c r="A17" s="297"/>
      <c r="B17" s="65"/>
      <c r="C17" s="228">
        <v>4210</v>
      </c>
      <c r="D17" s="66" t="s">
        <v>353</v>
      </c>
      <c r="E17" s="66"/>
      <c r="F17" s="66"/>
      <c r="G17" s="68"/>
      <c r="H17" s="66"/>
      <c r="I17" s="66"/>
      <c r="J17" s="212"/>
      <c r="K17" s="215"/>
      <c r="L17" s="230"/>
      <c r="M17" s="92"/>
      <c r="N17" s="91"/>
      <c r="O17" s="98"/>
      <c r="P17" s="231">
        <v>99</v>
      </c>
      <c r="Q17" s="92">
        <v>98.76</v>
      </c>
      <c r="R17" s="225">
        <f>Q17/P17*100</f>
        <v>99.75757575757576</v>
      </c>
      <c r="S17" s="2"/>
    </row>
    <row r="18" spans="1:19" ht="12.75">
      <c r="A18" s="297"/>
      <c r="B18" s="65"/>
      <c r="C18" s="228">
        <v>4300</v>
      </c>
      <c r="D18" s="66" t="s">
        <v>266</v>
      </c>
      <c r="E18" s="66"/>
      <c r="F18" s="66"/>
      <c r="G18" s="68"/>
      <c r="H18" s="66"/>
      <c r="I18" s="66"/>
      <c r="J18" s="212"/>
      <c r="K18" s="215"/>
      <c r="L18" s="230"/>
      <c r="M18" s="92"/>
      <c r="N18" s="91"/>
      <c r="O18" s="98"/>
      <c r="P18" s="231">
        <v>174</v>
      </c>
      <c r="Q18" s="92">
        <v>174</v>
      </c>
      <c r="R18" s="225">
        <f>Q18/P18*100</f>
        <v>100</v>
      </c>
      <c r="S18" s="2"/>
    </row>
    <row r="19" spans="1:19" ht="12.75">
      <c r="A19" s="298"/>
      <c r="B19" s="63"/>
      <c r="C19" s="238">
        <v>4430</v>
      </c>
      <c r="D19" s="64" t="s">
        <v>307</v>
      </c>
      <c r="E19" s="64"/>
      <c r="F19" s="64"/>
      <c r="G19" s="77"/>
      <c r="H19" s="64"/>
      <c r="I19" s="64"/>
      <c r="J19" s="214"/>
      <c r="K19" s="217"/>
      <c r="L19" s="291"/>
      <c r="M19" s="89"/>
      <c r="N19" s="292"/>
      <c r="O19" s="100"/>
      <c r="P19" s="256">
        <v>13638</v>
      </c>
      <c r="Q19" s="89">
        <v>13638</v>
      </c>
      <c r="R19" s="225">
        <f>Q19/P19*100</f>
        <v>100</v>
      </c>
      <c r="S19" s="2"/>
    </row>
    <row r="20" spans="1:19" ht="12.75" customHeight="1">
      <c r="A20" s="104"/>
      <c r="B20" s="228"/>
      <c r="C20" s="228"/>
      <c r="D20" s="66"/>
      <c r="E20" s="66"/>
      <c r="F20" s="66"/>
      <c r="G20" s="68"/>
      <c r="H20" s="66"/>
      <c r="I20" s="66"/>
      <c r="J20" s="66"/>
      <c r="K20" s="218"/>
      <c r="L20" s="70"/>
      <c r="M20" s="228"/>
      <c r="N20" s="273"/>
      <c r="O20" s="66"/>
      <c r="P20" s="233"/>
      <c r="Q20" s="232"/>
      <c r="R20" s="290"/>
      <c r="S20" s="2"/>
    </row>
    <row r="21" spans="1:19" ht="12.75">
      <c r="A21" s="299">
        <v>750</v>
      </c>
      <c r="B21" s="237"/>
      <c r="C21" s="237"/>
      <c r="D21" s="62" t="s">
        <v>22</v>
      </c>
      <c r="E21" s="62"/>
      <c r="F21" s="62"/>
      <c r="G21" s="73"/>
      <c r="H21" s="62"/>
      <c r="I21" s="62"/>
      <c r="J21" s="62"/>
      <c r="K21" s="219">
        <f>K23</f>
        <v>63500</v>
      </c>
      <c r="L21" s="75">
        <f>L23</f>
        <v>111100</v>
      </c>
      <c r="M21" s="261">
        <f>M23</f>
        <v>57600</v>
      </c>
      <c r="N21" s="273">
        <f>M21/L21*100</f>
        <v>51.845184518451845</v>
      </c>
      <c r="O21" s="74">
        <f>O23</f>
        <v>63500</v>
      </c>
      <c r="P21" s="259">
        <f>P23</f>
        <v>111100</v>
      </c>
      <c r="Q21" s="261">
        <f>Q23</f>
        <v>57600</v>
      </c>
      <c r="R21" s="91">
        <f>Q21/P21*100</f>
        <v>51.845184518451845</v>
      </c>
      <c r="S21" s="2"/>
    </row>
    <row r="22" spans="1:19" ht="12.75" customHeight="1">
      <c r="A22" s="300"/>
      <c r="B22" s="238"/>
      <c r="C22" s="238"/>
      <c r="D22" s="64"/>
      <c r="E22" s="64"/>
      <c r="F22" s="64"/>
      <c r="G22" s="77"/>
      <c r="H22" s="64"/>
      <c r="I22" s="64"/>
      <c r="J22" s="64"/>
      <c r="K22" s="220"/>
      <c r="L22" s="67"/>
      <c r="M22" s="252"/>
      <c r="N22" s="274"/>
      <c r="O22" s="78"/>
      <c r="P22" s="260"/>
      <c r="Q22" s="252"/>
      <c r="R22" s="292"/>
      <c r="S22" s="2"/>
    </row>
    <row r="23" spans="1:19" ht="12.75">
      <c r="A23" s="104"/>
      <c r="B23" s="229">
        <v>75011</v>
      </c>
      <c r="C23" s="228" t="s">
        <v>24</v>
      </c>
      <c r="D23" s="66"/>
      <c r="E23" s="66"/>
      <c r="F23" s="66"/>
      <c r="G23" s="68"/>
      <c r="H23" s="66"/>
      <c r="I23" s="66"/>
      <c r="J23" s="66"/>
      <c r="K23" s="218">
        <f>K26</f>
        <v>63500</v>
      </c>
      <c r="L23" s="70">
        <f>L26</f>
        <v>111100</v>
      </c>
      <c r="M23" s="232">
        <f>M26</f>
        <v>57600</v>
      </c>
      <c r="N23" s="81">
        <f>M23/L23*100</f>
        <v>51.845184518451845</v>
      </c>
      <c r="O23" s="69">
        <f>O29+O30+O31+O32+O36+O40</f>
        <v>63500</v>
      </c>
      <c r="P23" s="233">
        <f>P26+P29+P30+P31+P32+P33+P35+P36+P37+P39+P40+P41+P43+P28</f>
        <v>111100</v>
      </c>
      <c r="Q23" s="92">
        <f>Q26+Q29+Q30+Q31+Q32+Q33+Q35+Q36+Q37+Q39+Q40+Q41+Q43+Q28</f>
        <v>57600</v>
      </c>
      <c r="R23" s="91">
        <f>Q23/P23*100</f>
        <v>51.845184518451845</v>
      </c>
      <c r="S23" s="2"/>
    </row>
    <row r="24" spans="1:19" ht="12.75">
      <c r="A24" s="104"/>
      <c r="B24" s="66"/>
      <c r="C24" s="228">
        <v>2010</v>
      </c>
      <c r="D24" s="66" t="s">
        <v>406</v>
      </c>
      <c r="E24" s="66"/>
      <c r="F24" s="66"/>
      <c r="G24" s="68"/>
      <c r="H24" s="66"/>
      <c r="I24" s="66"/>
      <c r="J24" s="66"/>
      <c r="K24" s="218"/>
      <c r="L24" s="70"/>
      <c r="M24" s="232"/>
      <c r="N24" s="81"/>
      <c r="O24" s="69"/>
      <c r="P24" s="233"/>
      <c r="Q24" s="92"/>
      <c r="R24" s="81"/>
      <c r="S24" s="2"/>
    </row>
    <row r="25" spans="1:19" ht="12.75">
      <c r="A25" s="104"/>
      <c r="B25" s="66"/>
      <c r="C25" s="228"/>
      <c r="D25" s="66" t="s">
        <v>407</v>
      </c>
      <c r="E25" s="66"/>
      <c r="F25" s="66"/>
      <c r="G25" s="68"/>
      <c r="H25" s="66"/>
      <c r="I25" s="66"/>
      <c r="J25" s="66"/>
      <c r="K25" s="218"/>
      <c r="L25" s="70"/>
      <c r="M25" s="232"/>
      <c r="N25" s="81"/>
      <c r="O25" s="69"/>
      <c r="P25" s="233"/>
      <c r="Q25" s="92"/>
      <c r="R25" s="81"/>
      <c r="S25" s="2"/>
    </row>
    <row r="26" spans="1:19" ht="12.75">
      <c r="A26" s="104"/>
      <c r="B26" s="66"/>
      <c r="C26" s="228"/>
      <c r="D26" s="66" t="s">
        <v>408</v>
      </c>
      <c r="E26" s="66"/>
      <c r="F26" s="66"/>
      <c r="G26" s="68"/>
      <c r="H26" s="66"/>
      <c r="I26" s="66"/>
      <c r="J26" s="66"/>
      <c r="K26" s="218">
        <v>63500</v>
      </c>
      <c r="L26" s="70">
        <v>111100</v>
      </c>
      <c r="M26" s="232">
        <v>57600</v>
      </c>
      <c r="N26" s="81">
        <f>M26/L26*100</f>
        <v>51.845184518451845</v>
      </c>
      <c r="O26" s="69"/>
      <c r="P26" s="233"/>
      <c r="Q26" s="92"/>
      <c r="R26" s="81"/>
      <c r="S26" s="2"/>
    </row>
    <row r="27" spans="1:19" ht="12.75">
      <c r="A27" s="104"/>
      <c r="B27" s="66"/>
      <c r="C27" s="228"/>
      <c r="D27" s="66" t="s">
        <v>409</v>
      </c>
      <c r="E27" s="66"/>
      <c r="F27" s="66"/>
      <c r="G27" s="68"/>
      <c r="H27" s="66"/>
      <c r="I27" s="66"/>
      <c r="J27" s="66"/>
      <c r="K27" s="218"/>
      <c r="L27" s="70"/>
      <c r="M27" s="232"/>
      <c r="N27" s="81"/>
      <c r="O27" s="69"/>
      <c r="P27" s="233"/>
      <c r="Q27" s="92"/>
      <c r="R27" s="81"/>
      <c r="S27" s="2"/>
    </row>
    <row r="28" spans="1:19" ht="12.75">
      <c r="A28" s="104"/>
      <c r="B28" s="66"/>
      <c r="C28" s="228">
        <v>3020</v>
      </c>
      <c r="D28" s="66" t="s">
        <v>270</v>
      </c>
      <c r="E28" s="66"/>
      <c r="F28" s="66"/>
      <c r="G28" s="68"/>
      <c r="H28" s="66"/>
      <c r="I28" s="66"/>
      <c r="J28" s="66"/>
      <c r="K28" s="218"/>
      <c r="L28" s="70"/>
      <c r="M28" s="232"/>
      <c r="N28" s="81"/>
      <c r="O28" s="69"/>
      <c r="P28" s="233">
        <v>250</v>
      </c>
      <c r="Q28" s="92">
        <v>0</v>
      </c>
      <c r="R28" s="81">
        <v>0</v>
      </c>
      <c r="S28" s="2"/>
    </row>
    <row r="29" spans="1:19" ht="12.75">
      <c r="A29" s="104"/>
      <c r="B29" s="66"/>
      <c r="C29" s="228">
        <v>4010</v>
      </c>
      <c r="D29" s="66" t="s">
        <v>380</v>
      </c>
      <c r="E29" s="66"/>
      <c r="F29" s="66"/>
      <c r="G29" s="68"/>
      <c r="H29" s="66"/>
      <c r="I29" s="66"/>
      <c r="J29" s="66"/>
      <c r="K29" s="218"/>
      <c r="L29" s="70"/>
      <c r="M29" s="232"/>
      <c r="N29" s="81"/>
      <c r="O29" s="69">
        <v>45800</v>
      </c>
      <c r="P29" s="233">
        <v>70539</v>
      </c>
      <c r="Q29" s="92">
        <v>32934.65</v>
      </c>
      <c r="R29" s="81">
        <f aca="true" t="shared" si="0" ref="R29:R40">Q29/P29*100</f>
        <v>46.68998709933512</v>
      </c>
      <c r="S29" s="2"/>
    </row>
    <row r="30" spans="1:19" ht="12.75">
      <c r="A30" s="104"/>
      <c r="B30" s="66"/>
      <c r="C30" s="228">
        <v>4040</v>
      </c>
      <c r="D30" s="66" t="s">
        <v>393</v>
      </c>
      <c r="E30" s="66"/>
      <c r="F30" s="66"/>
      <c r="G30" s="68"/>
      <c r="H30" s="66"/>
      <c r="I30" s="66"/>
      <c r="J30" s="66"/>
      <c r="K30" s="218"/>
      <c r="L30" s="70"/>
      <c r="M30" s="232"/>
      <c r="N30" s="81"/>
      <c r="O30" s="69">
        <v>3833</v>
      </c>
      <c r="P30" s="233">
        <v>10670</v>
      </c>
      <c r="Q30" s="92">
        <v>9684.56</v>
      </c>
      <c r="R30" s="81">
        <f t="shared" si="0"/>
        <v>90.76438612933457</v>
      </c>
      <c r="S30" s="2"/>
    </row>
    <row r="31" spans="1:19" ht="12.75">
      <c r="A31" s="104"/>
      <c r="B31" s="66"/>
      <c r="C31" s="228">
        <v>4110</v>
      </c>
      <c r="D31" s="66" t="s">
        <v>328</v>
      </c>
      <c r="E31" s="66"/>
      <c r="F31" s="66"/>
      <c r="G31" s="68"/>
      <c r="H31" s="66"/>
      <c r="I31" s="66"/>
      <c r="J31" s="66"/>
      <c r="K31" s="218"/>
      <c r="L31" s="70"/>
      <c r="M31" s="232"/>
      <c r="N31" s="81"/>
      <c r="O31" s="69">
        <v>8552</v>
      </c>
      <c r="P31" s="233">
        <v>14993</v>
      </c>
      <c r="Q31" s="92">
        <v>7077.31</v>
      </c>
      <c r="R31" s="81">
        <f t="shared" si="0"/>
        <v>47.204095244447416</v>
      </c>
      <c r="S31" s="2"/>
    </row>
    <row r="32" spans="1:19" ht="12.75">
      <c r="A32" s="104"/>
      <c r="B32" s="66"/>
      <c r="C32" s="228">
        <v>4120</v>
      </c>
      <c r="D32" s="66" t="s">
        <v>382</v>
      </c>
      <c r="E32" s="66"/>
      <c r="F32" s="66"/>
      <c r="G32" s="68"/>
      <c r="H32" s="66"/>
      <c r="I32" s="66"/>
      <c r="J32" s="66"/>
      <c r="K32" s="218"/>
      <c r="L32" s="70"/>
      <c r="M32" s="232"/>
      <c r="N32" s="81"/>
      <c r="O32" s="69">
        <v>1216</v>
      </c>
      <c r="P32" s="233">
        <v>2148</v>
      </c>
      <c r="Q32" s="92">
        <v>1148.32</v>
      </c>
      <c r="R32" s="81">
        <f t="shared" si="0"/>
        <v>53.459962756052136</v>
      </c>
      <c r="S32" s="2"/>
    </row>
    <row r="33" spans="1:19" ht="12.75">
      <c r="A33" s="104"/>
      <c r="B33" s="66"/>
      <c r="C33" s="228">
        <v>4140</v>
      </c>
      <c r="D33" s="66" t="s">
        <v>394</v>
      </c>
      <c r="E33" s="66"/>
      <c r="F33" s="66"/>
      <c r="G33" s="68"/>
      <c r="H33" s="66"/>
      <c r="I33" s="66"/>
      <c r="J33" s="66"/>
      <c r="K33" s="218"/>
      <c r="L33" s="70"/>
      <c r="M33" s="232"/>
      <c r="N33" s="81"/>
      <c r="O33" s="69"/>
      <c r="P33" s="233">
        <v>2190</v>
      </c>
      <c r="Q33" s="92">
        <v>0</v>
      </c>
      <c r="R33" s="81">
        <f t="shared" si="0"/>
        <v>0</v>
      </c>
      <c r="S33" s="2"/>
    </row>
    <row r="34" spans="1:19" ht="12.75">
      <c r="A34" s="104"/>
      <c r="B34" s="66"/>
      <c r="C34" s="228"/>
      <c r="D34" s="66" t="s">
        <v>97</v>
      </c>
      <c r="E34" s="66"/>
      <c r="F34" s="66"/>
      <c r="G34" s="68"/>
      <c r="H34" s="66"/>
      <c r="I34" s="66"/>
      <c r="J34" s="66"/>
      <c r="K34" s="218"/>
      <c r="L34" s="70"/>
      <c r="M34" s="232"/>
      <c r="N34" s="81"/>
      <c r="O34" s="69"/>
      <c r="P34" s="233"/>
      <c r="Q34" s="92"/>
      <c r="R34" s="81"/>
      <c r="S34" s="2"/>
    </row>
    <row r="35" spans="1:19" ht="12.75">
      <c r="A35" s="104"/>
      <c r="B35" s="66"/>
      <c r="C35" s="228">
        <v>4210</v>
      </c>
      <c r="D35" s="66" t="s">
        <v>391</v>
      </c>
      <c r="E35" s="66"/>
      <c r="F35" s="66"/>
      <c r="G35" s="68"/>
      <c r="H35" s="66"/>
      <c r="I35" s="66"/>
      <c r="J35" s="66"/>
      <c r="K35" s="218"/>
      <c r="L35" s="70"/>
      <c r="M35" s="232"/>
      <c r="N35" s="81"/>
      <c r="O35" s="69"/>
      <c r="P35" s="233">
        <v>500</v>
      </c>
      <c r="Q35" s="92">
        <v>500</v>
      </c>
      <c r="R35" s="81">
        <f>Q35/P35*100</f>
        <v>100</v>
      </c>
      <c r="S35" s="2"/>
    </row>
    <row r="36" spans="1:19" ht="12.75">
      <c r="A36" s="104"/>
      <c r="B36" s="66"/>
      <c r="C36" s="228">
        <v>4300</v>
      </c>
      <c r="D36" s="66" t="s">
        <v>395</v>
      </c>
      <c r="E36" s="66"/>
      <c r="F36" s="66"/>
      <c r="G36" s="68"/>
      <c r="H36" s="66"/>
      <c r="I36" s="66"/>
      <c r="J36" s="66"/>
      <c r="K36" s="218"/>
      <c r="L36" s="70"/>
      <c r="M36" s="232"/>
      <c r="N36" s="81"/>
      <c r="O36" s="69">
        <v>1842</v>
      </c>
      <c r="P36" s="233">
        <v>4113</v>
      </c>
      <c r="Q36" s="92">
        <v>1947.72</v>
      </c>
      <c r="R36" s="81">
        <f t="shared" si="0"/>
        <v>47.355215171407735</v>
      </c>
      <c r="S36" s="2"/>
    </row>
    <row r="37" spans="1:19" ht="12.75">
      <c r="A37" s="104"/>
      <c r="B37" s="66"/>
      <c r="C37" s="228">
        <v>4370</v>
      </c>
      <c r="D37" s="66" t="s">
        <v>411</v>
      </c>
      <c r="E37" s="66"/>
      <c r="F37" s="66"/>
      <c r="G37" s="68"/>
      <c r="H37" s="66"/>
      <c r="I37" s="66"/>
      <c r="J37" s="66"/>
      <c r="K37" s="218"/>
      <c r="L37" s="70"/>
      <c r="M37" s="232"/>
      <c r="N37" s="81"/>
      <c r="O37" s="69"/>
      <c r="P37" s="233">
        <v>700</v>
      </c>
      <c r="Q37" s="92">
        <v>0</v>
      </c>
      <c r="R37" s="81">
        <f t="shared" si="0"/>
        <v>0</v>
      </c>
      <c r="S37" s="2"/>
    </row>
    <row r="38" spans="1:19" ht="12.75">
      <c r="A38" s="104"/>
      <c r="B38" s="66"/>
      <c r="C38" s="228"/>
      <c r="D38" s="66" t="s">
        <v>252</v>
      </c>
      <c r="E38" s="66"/>
      <c r="F38" s="66"/>
      <c r="G38" s="68"/>
      <c r="H38" s="66"/>
      <c r="I38" s="66"/>
      <c r="J38" s="66"/>
      <c r="K38" s="218"/>
      <c r="L38" s="70"/>
      <c r="M38" s="232"/>
      <c r="N38" s="81"/>
      <c r="O38" s="69"/>
      <c r="P38" s="233"/>
      <c r="Q38" s="92"/>
      <c r="R38" s="81"/>
      <c r="S38" s="2"/>
    </row>
    <row r="39" spans="1:19" ht="12.75">
      <c r="A39" s="104"/>
      <c r="B39" s="66"/>
      <c r="C39" s="228">
        <v>4410</v>
      </c>
      <c r="D39" s="66" t="s">
        <v>412</v>
      </c>
      <c r="E39" s="66"/>
      <c r="F39" s="66"/>
      <c r="G39" s="68"/>
      <c r="H39" s="66"/>
      <c r="I39" s="66"/>
      <c r="J39" s="66"/>
      <c r="K39" s="218"/>
      <c r="L39" s="70"/>
      <c r="M39" s="232"/>
      <c r="N39" s="81"/>
      <c r="O39" s="69"/>
      <c r="P39" s="233">
        <v>750</v>
      </c>
      <c r="Q39" s="92">
        <v>460.96</v>
      </c>
      <c r="R39" s="81">
        <f>Q39/P39*100</f>
        <v>61.461333333333336</v>
      </c>
      <c r="S39" s="2"/>
    </row>
    <row r="40" spans="1:19" ht="12.75">
      <c r="A40" s="104"/>
      <c r="B40" s="66"/>
      <c r="C40" s="228">
        <v>4440</v>
      </c>
      <c r="D40" s="66" t="s">
        <v>414</v>
      </c>
      <c r="E40" s="66"/>
      <c r="F40" s="66"/>
      <c r="G40" s="68"/>
      <c r="H40" s="66"/>
      <c r="I40" s="66"/>
      <c r="J40" s="66"/>
      <c r="K40" s="218"/>
      <c r="L40" s="70"/>
      <c r="M40" s="232"/>
      <c r="N40" s="81"/>
      <c r="O40" s="69">
        <v>2257</v>
      </c>
      <c r="P40" s="233">
        <v>2947</v>
      </c>
      <c r="Q40" s="92">
        <v>2946.48</v>
      </c>
      <c r="R40" s="81">
        <f t="shared" si="0"/>
        <v>99.9823549372243</v>
      </c>
      <c r="S40" s="2"/>
    </row>
    <row r="41" spans="1:19" ht="12.75">
      <c r="A41" s="104"/>
      <c r="B41" s="66"/>
      <c r="C41" s="228">
        <v>4700</v>
      </c>
      <c r="D41" s="66" t="s">
        <v>413</v>
      </c>
      <c r="E41" s="66"/>
      <c r="F41" s="66"/>
      <c r="G41" s="68"/>
      <c r="H41" s="66"/>
      <c r="I41" s="66"/>
      <c r="J41" s="66"/>
      <c r="K41" s="218"/>
      <c r="L41" s="70"/>
      <c r="M41" s="232"/>
      <c r="N41" s="81"/>
      <c r="O41" s="69"/>
      <c r="P41" s="233">
        <v>1000</v>
      </c>
      <c r="Q41" s="92">
        <v>900</v>
      </c>
      <c r="R41" s="81">
        <f>Q41/P41*100</f>
        <v>90</v>
      </c>
      <c r="S41" s="2"/>
    </row>
    <row r="42" spans="1:19" ht="12.75">
      <c r="A42" s="104"/>
      <c r="B42" s="66"/>
      <c r="C42" s="228"/>
      <c r="D42" s="66" t="s">
        <v>253</v>
      </c>
      <c r="E42" s="66"/>
      <c r="F42" s="66"/>
      <c r="G42" s="68"/>
      <c r="H42" s="66"/>
      <c r="I42" s="66"/>
      <c r="J42" s="66"/>
      <c r="K42" s="218"/>
      <c r="L42" s="70"/>
      <c r="M42" s="232"/>
      <c r="N42" s="81"/>
      <c r="O42" s="69"/>
      <c r="P42" s="233"/>
      <c r="Q42" s="92"/>
      <c r="R42" s="81"/>
      <c r="S42" s="2"/>
    </row>
    <row r="43" spans="1:19" ht="12.75">
      <c r="A43" s="104"/>
      <c r="B43" s="66"/>
      <c r="C43" s="228">
        <v>4740</v>
      </c>
      <c r="D43" s="66" t="s">
        <v>392</v>
      </c>
      <c r="E43" s="66"/>
      <c r="F43" s="66"/>
      <c r="G43" s="68"/>
      <c r="H43" s="66"/>
      <c r="I43" s="66"/>
      <c r="J43" s="66"/>
      <c r="K43" s="218"/>
      <c r="L43" s="70"/>
      <c r="M43" s="232"/>
      <c r="N43" s="81"/>
      <c r="O43" s="69"/>
      <c r="P43" s="233">
        <v>300</v>
      </c>
      <c r="Q43" s="92">
        <v>0</v>
      </c>
      <c r="R43" s="81">
        <f>Q43/P43*100</f>
        <v>0</v>
      </c>
      <c r="S43" s="2"/>
    </row>
    <row r="44" spans="1:19" ht="12.75">
      <c r="A44" s="104"/>
      <c r="B44" s="66"/>
      <c r="C44" s="228"/>
      <c r="D44" s="66" t="s">
        <v>254</v>
      </c>
      <c r="E44" s="66"/>
      <c r="F44" s="66"/>
      <c r="G44" s="68"/>
      <c r="H44" s="66"/>
      <c r="I44" s="66"/>
      <c r="J44" s="66"/>
      <c r="K44" s="218"/>
      <c r="L44" s="70"/>
      <c r="M44" s="232"/>
      <c r="N44" s="81"/>
      <c r="O44" s="69"/>
      <c r="P44" s="93"/>
      <c r="Q44" s="223"/>
      <c r="R44" s="81"/>
      <c r="S44" s="2"/>
    </row>
    <row r="45" spans="1:21" ht="12.75" customHeight="1">
      <c r="A45" s="296"/>
      <c r="B45" s="82"/>
      <c r="C45" s="257"/>
      <c r="D45" s="82"/>
      <c r="E45" s="82"/>
      <c r="F45" s="82"/>
      <c r="G45" s="83"/>
      <c r="H45" s="82"/>
      <c r="I45" s="82"/>
      <c r="J45" s="82"/>
      <c r="K45" s="221"/>
      <c r="L45" s="258"/>
      <c r="M45" s="250"/>
      <c r="N45" s="265"/>
      <c r="O45" s="84"/>
      <c r="P45" s="85"/>
      <c r="Q45" s="250"/>
      <c r="R45" s="265"/>
      <c r="S45" s="2"/>
      <c r="U45" s="39"/>
    </row>
    <row r="46" spans="1:19" ht="12.75">
      <c r="A46" s="297">
        <v>751</v>
      </c>
      <c r="B46" s="62"/>
      <c r="C46" s="237" t="s">
        <v>104</v>
      </c>
      <c r="D46" s="62"/>
      <c r="E46" s="62"/>
      <c r="F46" s="62"/>
      <c r="G46" s="73"/>
      <c r="H46" s="62"/>
      <c r="I46" s="62"/>
      <c r="J46" s="62"/>
      <c r="K46" s="219">
        <f>K49</f>
        <v>2000</v>
      </c>
      <c r="L46" s="259">
        <f>L49</f>
        <v>1998</v>
      </c>
      <c r="M46" s="261">
        <f>M49+M59</f>
        <v>1128</v>
      </c>
      <c r="N46" s="101">
        <f>M46/L46*100</f>
        <v>56.45645645645646</v>
      </c>
      <c r="O46" s="74" t="e">
        <f>O49</f>
        <v>#REF!</v>
      </c>
      <c r="P46" s="280">
        <f>P49</f>
        <v>1998</v>
      </c>
      <c r="Q46" s="227">
        <f>Q49</f>
        <v>1007.3199999999999</v>
      </c>
      <c r="R46" s="76">
        <f>Q46/P46*100</f>
        <v>50.41641641641641</v>
      </c>
      <c r="S46" s="2"/>
    </row>
    <row r="47" spans="1:19" ht="12.75">
      <c r="A47" s="297"/>
      <c r="B47" s="62"/>
      <c r="C47" s="237" t="s">
        <v>105</v>
      </c>
      <c r="D47" s="62"/>
      <c r="E47" s="62"/>
      <c r="F47" s="62"/>
      <c r="G47" s="73"/>
      <c r="H47" s="62"/>
      <c r="I47" s="62"/>
      <c r="J47" s="62"/>
      <c r="K47" s="219"/>
      <c r="L47" s="259"/>
      <c r="M47" s="261"/>
      <c r="N47" s="81"/>
      <c r="O47" s="74"/>
      <c r="P47" s="259"/>
      <c r="Q47" s="261"/>
      <c r="R47" s="76"/>
      <c r="S47" s="2"/>
    </row>
    <row r="48" spans="1:19" ht="12.75" customHeight="1">
      <c r="A48" s="298"/>
      <c r="B48" s="86"/>
      <c r="C48" s="262"/>
      <c r="D48" s="86"/>
      <c r="E48" s="86"/>
      <c r="F48" s="86"/>
      <c r="G48" s="87"/>
      <c r="H48" s="86"/>
      <c r="I48" s="86"/>
      <c r="J48" s="86"/>
      <c r="K48" s="222"/>
      <c r="L48" s="263"/>
      <c r="M48" s="264"/>
      <c r="N48" s="80"/>
      <c r="O48" s="88"/>
      <c r="P48" s="263"/>
      <c r="Q48" s="264"/>
      <c r="R48" s="79"/>
      <c r="S48" s="2"/>
    </row>
    <row r="49" spans="1:19" ht="12.75">
      <c r="A49" s="104"/>
      <c r="B49" s="104">
        <v>75101</v>
      </c>
      <c r="C49" s="66" t="s">
        <v>107</v>
      </c>
      <c r="D49" s="66"/>
      <c r="E49" s="66"/>
      <c r="F49" s="66"/>
      <c r="G49" s="68"/>
      <c r="H49" s="66"/>
      <c r="I49" s="66"/>
      <c r="J49" s="66"/>
      <c r="K49" s="218">
        <f>K53</f>
        <v>2000</v>
      </c>
      <c r="L49" s="70">
        <f>L53</f>
        <v>1998</v>
      </c>
      <c r="M49" s="232">
        <f>M53</f>
        <v>1008</v>
      </c>
      <c r="N49" s="81">
        <f>M49/L49*100</f>
        <v>50.45045045045045</v>
      </c>
      <c r="O49" s="69" t="e">
        <f>O55+O56+O57+#REF!</f>
        <v>#REF!</v>
      </c>
      <c r="P49" s="233">
        <f>P55+P56+P57</f>
        <v>1998</v>
      </c>
      <c r="Q49" s="232">
        <f>Q55+Q56+Q57</f>
        <v>1007.3199999999999</v>
      </c>
      <c r="R49" s="91">
        <f>Q49/P49*100</f>
        <v>50.41641641641641</v>
      </c>
      <c r="S49" s="2"/>
    </row>
    <row r="50" spans="1:19" ht="12.75">
      <c r="A50" s="104"/>
      <c r="B50" s="65"/>
      <c r="C50" s="66" t="s">
        <v>112</v>
      </c>
      <c r="D50" s="66"/>
      <c r="E50" s="66"/>
      <c r="F50" s="66"/>
      <c r="G50" s="68"/>
      <c r="H50" s="66"/>
      <c r="I50" s="66"/>
      <c r="J50" s="66"/>
      <c r="K50" s="218"/>
      <c r="L50" s="70"/>
      <c r="M50" s="232"/>
      <c r="N50" s="81"/>
      <c r="O50" s="69"/>
      <c r="P50" s="233"/>
      <c r="Q50" s="232"/>
      <c r="R50" s="76"/>
      <c r="S50" s="2"/>
    </row>
    <row r="51" spans="1:19" ht="12.75">
      <c r="A51" s="104"/>
      <c r="B51" s="65"/>
      <c r="C51" s="66">
        <v>2010</v>
      </c>
      <c r="D51" s="66" t="s">
        <v>406</v>
      </c>
      <c r="E51" s="66"/>
      <c r="F51" s="66"/>
      <c r="G51" s="68"/>
      <c r="H51" s="66"/>
      <c r="I51" s="66"/>
      <c r="J51" s="66"/>
      <c r="K51" s="218"/>
      <c r="L51" s="70"/>
      <c r="M51" s="232"/>
      <c r="N51" s="81"/>
      <c r="O51" s="69"/>
      <c r="P51" s="233"/>
      <c r="Q51" s="232"/>
      <c r="R51" s="76"/>
      <c r="S51" s="2"/>
    </row>
    <row r="52" spans="1:19" ht="12.75">
      <c r="A52" s="104"/>
      <c r="B52" s="65"/>
      <c r="C52" s="66"/>
      <c r="D52" s="66" t="s">
        <v>407</v>
      </c>
      <c r="E52" s="66"/>
      <c r="F52" s="66"/>
      <c r="G52" s="68"/>
      <c r="H52" s="66"/>
      <c r="I52" s="66"/>
      <c r="J52" s="66"/>
      <c r="K52" s="218"/>
      <c r="L52" s="70"/>
      <c r="M52" s="232"/>
      <c r="N52" s="81"/>
      <c r="O52" s="69"/>
      <c r="P52" s="233"/>
      <c r="Q52" s="232"/>
      <c r="R52" s="76"/>
      <c r="S52" s="2"/>
    </row>
    <row r="53" spans="1:19" ht="12.75">
      <c r="A53" s="104"/>
      <c r="B53" s="65"/>
      <c r="C53" s="66"/>
      <c r="D53" s="66" t="s">
        <v>408</v>
      </c>
      <c r="E53" s="66"/>
      <c r="F53" s="66"/>
      <c r="G53" s="68"/>
      <c r="H53" s="66"/>
      <c r="I53" s="66"/>
      <c r="J53" s="66"/>
      <c r="K53" s="218">
        <v>2000</v>
      </c>
      <c r="L53" s="70">
        <v>1998</v>
      </c>
      <c r="M53" s="232">
        <v>1008</v>
      </c>
      <c r="N53" s="81">
        <f>M53/L53*100</f>
        <v>50.45045045045045</v>
      </c>
      <c r="O53" s="69"/>
      <c r="P53" s="233"/>
      <c r="Q53" s="232"/>
      <c r="R53" s="76"/>
      <c r="S53" s="2"/>
    </row>
    <row r="54" spans="1:19" ht="12.75">
      <c r="A54" s="104"/>
      <c r="B54" s="65"/>
      <c r="C54" s="66"/>
      <c r="D54" s="66" t="s">
        <v>409</v>
      </c>
      <c r="E54" s="66"/>
      <c r="F54" s="66"/>
      <c r="G54" s="68"/>
      <c r="H54" s="66"/>
      <c r="I54" s="66"/>
      <c r="J54" s="66"/>
      <c r="K54" s="218"/>
      <c r="L54" s="70"/>
      <c r="M54" s="232"/>
      <c r="N54" s="81"/>
      <c r="O54" s="69"/>
      <c r="P54" s="233"/>
      <c r="Q54" s="232"/>
      <c r="R54" s="76"/>
      <c r="S54" s="2"/>
    </row>
    <row r="55" spans="1:19" ht="12.75">
      <c r="A55" s="104"/>
      <c r="B55" s="65"/>
      <c r="C55" s="66">
        <v>4110</v>
      </c>
      <c r="D55" s="66" t="s">
        <v>328</v>
      </c>
      <c r="E55" s="66"/>
      <c r="F55" s="66"/>
      <c r="G55" s="68"/>
      <c r="H55" s="66"/>
      <c r="I55" s="66"/>
      <c r="J55" s="66"/>
      <c r="K55" s="218"/>
      <c r="L55" s="70"/>
      <c r="M55" s="232"/>
      <c r="N55" s="81"/>
      <c r="O55" s="69">
        <v>248</v>
      </c>
      <c r="P55" s="233">
        <v>257</v>
      </c>
      <c r="Q55" s="232">
        <v>144.82</v>
      </c>
      <c r="R55" s="91">
        <f>Q55/P55*100</f>
        <v>56.350194552529175</v>
      </c>
      <c r="S55" s="2"/>
    </row>
    <row r="56" spans="1:19" ht="12.75">
      <c r="A56" s="104"/>
      <c r="B56" s="65"/>
      <c r="C56" s="66">
        <v>4120</v>
      </c>
      <c r="D56" s="66" t="s">
        <v>382</v>
      </c>
      <c r="E56" s="66"/>
      <c r="F56" s="66"/>
      <c r="G56" s="68"/>
      <c r="H56" s="66"/>
      <c r="I56" s="66"/>
      <c r="J56" s="66"/>
      <c r="K56" s="218"/>
      <c r="L56" s="70"/>
      <c r="M56" s="232"/>
      <c r="N56" s="81"/>
      <c r="O56" s="69">
        <v>35</v>
      </c>
      <c r="P56" s="233">
        <v>42</v>
      </c>
      <c r="Q56" s="232">
        <v>23.5</v>
      </c>
      <c r="R56" s="91">
        <f>Q56/P56*100</f>
        <v>55.952380952380956</v>
      </c>
      <c r="S56" s="2"/>
    </row>
    <row r="57" spans="1:19" ht="12.75">
      <c r="A57" s="104"/>
      <c r="B57" s="65"/>
      <c r="C57" s="66">
        <v>4170</v>
      </c>
      <c r="D57" s="66" t="s">
        <v>340</v>
      </c>
      <c r="E57" s="66"/>
      <c r="F57" s="66"/>
      <c r="G57" s="68"/>
      <c r="H57" s="66"/>
      <c r="I57" s="66"/>
      <c r="J57" s="66"/>
      <c r="K57" s="218"/>
      <c r="L57" s="70"/>
      <c r="M57" s="232"/>
      <c r="N57" s="81"/>
      <c r="O57" s="69">
        <v>1440</v>
      </c>
      <c r="P57" s="233">
        <v>1699</v>
      </c>
      <c r="Q57" s="232">
        <v>839</v>
      </c>
      <c r="R57" s="91">
        <f>Q57/P57*100</f>
        <v>49.381989405532664</v>
      </c>
      <c r="S57" s="2"/>
    </row>
    <row r="58" spans="1:19" ht="12.75">
      <c r="A58" s="104"/>
      <c r="B58" s="65"/>
      <c r="C58" s="66"/>
      <c r="D58" s="66"/>
      <c r="E58" s="66"/>
      <c r="F58" s="66"/>
      <c r="G58" s="68"/>
      <c r="H58" s="66"/>
      <c r="I58" s="66"/>
      <c r="J58" s="66"/>
      <c r="K58" s="218"/>
      <c r="L58" s="70"/>
      <c r="M58" s="232"/>
      <c r="N58" s="81"/>
      <c r="O58" s="69"/>
      <c r="P58" s="233"/>
      <c r="Q58" s="232"/>
      <c r="R58" s="91"/>
      <c r="S58" s="2"/>
    </row>
    <row r="59" spans="1:19" ht="12.75">
      <c r="A59" s="104"/>
      <c r="B59" s="104">
        <v>75108</v>
      </c>
      <c r="C59" s="66" t="s">
        <v>255</v>
      </c>
      <c r="D59" s="66"/>
      <c r="E59" s="66"/>
      <c r="F59" s="66"/>
      <c r="G59" s="68"/>
      <c r="H59" s="66"/>
      <c r="I59" s="66"/>
      <c r="J59" s="66"/>
      <c r="K59" s="218"/>
      <c r="L59" s="70">
        <f>L62</f>
        <v>0</v>
      </c>
      <c r="M59" s="232">
        <f>M62</f>
        <v>120</v>
      </c>
      <c r="N59" s="81">
        <v>0</v>
      </c>
      <c r="O59" s="69"/>
      <c r="P59" s="233"/>
      <c r="Q59" s="232"/>
      <c r="R59" s="91"/>
      <c r="S59" s="2"/>
    </row>
    <row r="60" spans="1:19" ht="12.75">
      <c r="A60" s="104"/>
      <c r="B60" s="65"/>
      <c r="C60" s="66">
        <v>2010</v>
      </c>
      <c r="D60" s="66" t="s">
        <v>406</v>
      </c>
      <c r="E60" s="66"/>
      <c r="F60" s="66"/>
      <c r="G60" s="68"/>
      <c r="H60" s="66"/>
      <c r="I60" s="66"/>
      <c r="J60" s="66"/>
      <c r="K60" s="218"/>
      <c r="L60" s="70"/>
      <c r="M60" s="232"/>
      <c r="N60" s="81"/>
      <c r="O60" s="69"/>
      <c r="P60" s="233"/>
      <c r="Q60" s="232"/>
      <c r="R60" s="91"/>
      <c r="S60" s="2"/>
    </row>
    <row r="61" spans="1:19" ht="12.75">
      <c r="A61" s="104"/>
      <c r="B61" s="65"/>
      <c r="C61" s="66"/>
      <c r="D61" s="66" t="s">
        <v>407</v>
      </c>
      <c r="E61" s="66"/>
      <c r="F61" s="66"/>
      <c r="G61" s="68"/>
      <c r="H61" s="66"/>
      <c r="I61" s="66"/>
      <c r="J61" s="66"/>
      <c r="K61" s="218"/>
      <c r="L61" s="70"/>
      <c r="M61" s="232"/>
      <c r="N61" s="81"/>
      <c r="O61" s="69"/>
      <c r="P61" s="233"/>
      <c r="Q61" s="232"/>
      <c r="R61" s="91"/>
      <c r="S61" s="2"/>
    </row>
    <row r="62" spans="1:19" ht="12.75">
      <c r="A62" s="104"/>
      <c r="B62" s="65"/>
      <c r="C62" s="66"/>
      <c r="D62" s="66" t="s">
        <v>408</v>
      </c>
      <c r="E62" s="66"/>
      <c r="F62" s="66"/>
      <c r="G62" s="68"/>
      <c r="H62" s="66"/>
      <c r="I62" s="66"/>
      <c r="J62" s="66"/>
      <c r="K62" s="218"/>
      <c r="L62" s="70">
        <v>0</v>
      </c>
      <c r="M62" s="232">
        <v>120</v>
      </c>
      <c r="N62" s="81">
        <v>0</v>
      </c>
      <c r="O62" s="69"/>
      <c r="P62" s="233"/>
      <c r="Q62" s="232"/>
      <c r="R62" s="91"/>
      <c r="S62" s="2"/>
    </row>
    <row r="63" spans="1:19" ht="12.75">
      <c r="A63" s="104"/>
      <c r="B63" s="65"/>
      <c r="C63" s="66"/>
      <c r="D63" s="66" t="s">
        <v>409</v>
      </c>
      <c r="E63" s="66"/>
      <c r="F63" s="66"/>
      <c r="G63" s="68"/>
      <c r="H63" s="66"/>
      <c r="I63" s="66"/>
      <c r="J63" s="66"/>
      <c r="K63" s="218"/>
      <c r="L63" s="70"/>
      <c r="M63" s="232"/>
      <c r="N63" s="81"/>
      <c r="O63" s="69"/>
      <c r="P63" s="233"/>
      <c r="Q63" s="232"/>
      <c r="R63" s="91"/>
      <c r="S63" s="2"/>
    </row>
    <row r="64" spans="1:19" ht="12.75">
      <c r="A64" s="104"/>
      <c r="B64" s="65"/>
      <c r="C64" s="66"/>
      <c r="D64" s="66"/>
      <c r="E64" s="66"/>
      <c r="F64" s="66"/>
      <c r="G64" s="68"/>
      <c r="H64" s="66"/>
      <c r="I64" s="66"/>
      <c r="J64" s="66"/>
      <c r="K64" s="218"/>
      <c r="L64" s="70"/>
      <c r="M64" s="232"/>
      <c r="N64" s="81"/>
      <c r="O64" s="69"/>
      <c r="P64" s="233"/>
      <c r="Q64" s="232"/>
      <c r="R64" s="91"/>
      <c r="S64" s="2"/>
    </row>
    <row r="65" spans="1:19" ht="12.75">
      <c r="A65" s="300"/>
      <c r="B65" s="63"/>
      <c r="C65" s="64"/>
      <c r="D65" s="64"/>
      <c r="E65" s="64"/>
      <c r="F65" s="64"/>
      <c r="G65" s="77"/>
      <c r="H65" s="64"/>
      <c r="I65" s="64"/>
      <c r="J65" s="64"/>
      <c r="K65" s="220"/>
      <c r="L65" s="67"/>
      <c r="M65" s="252"/>
      <c r="N65" s="80"/>
      <c r="O65" s="78"/>
      <c r="P65" s="260"/>
      <c r="Q65" s="252"/>
      <c r="R65" s="292"/>
      <c r="S65" s="2"/>
    </row>
    <row r="66" spans="1:19" ht="12.75">
      <c r="A66" s="229"/>
      <c r="B66" s="66"/>
      <c r="C66" s="66"/>
      <c r="D66" s="66"/>
      <c r="E66" s="66"/>
      <c r="F66" s="66"/>
      <c r="G66" s="66"/>
      <c r="H66" s="66"/>
      <c r="I66" s="66"/>
      <c r="J66" s="66"/>
      <c r="K66" s="69"/>
      <c r="L66" s="69"/>
      <c r="M66" s="305"/>
      <c r="N66" s="304"/>
      <c r="O66" s="69"/>
      <c r="P66" s="69"/>
      <c r="Q66" s="305"/>
      <c r="R66" s="303"/>
      <c r="S66" s="2"/>
    </row>
    <row r="67" spans="1:19" ht="12.75">
      <c r="A67" s="229"/>
      <c r="B67" s="66"/>
      <c r="C67" s="66"/>
      <c r="D67" s="66"/>
      <c r="E67" s="66"/>
      <c r="F67" s="66"/>
      <c r="G67" s="66"/>
      <c r="H67" s="66"/>
      <c r="I67" s="66"/>
      <c r="J67" s="66"/>
      <c r="K67" s="69"/>
      <c r="L67" s="69"/>
      <c r="M67" s="305"/>
      <c r="N67" s="304"/>
      <c r="O67" s="69"/>
      <c r="P67" s="69"/>
      <c r="Q67" s="305"/>
      <c r="R67" s="303"/>
      <c r="S67" s="2"/>
    </row>
    <row r="68" spans="1:19" ht="12.75">
      <c r="A68" s="229"/>
      <c r="B68" s="66"/>
      <c r="C68" s="66"/>
      <c r="D68" s="66"/>
      <c r="E68" s="66"/>
      <c r="F68" s="66"/>
      <c r="G68" s="66"/>
      <c r="H68" s="66"/>
      <c r="I68" s="66"/>
      <c r="J68" s="66"/>
      <c r="K68" s="69"/>
      <c r="L68" s="69"/>
      <c r="M68" s="305"/>
      <c r="N68" s="304"/>
      <c r="O68" s="69"/>
      <c r="P68" s="69"/>
      <c r="Q68" s="305"/>
      <c r="R68" s="303"/>
      <c r="S68" s="2"/>
    </row>
    <row r="69" spans="1:19" ht="12.75">
      <c r="A69" s="301"/>
      <c r="B69" s="257"/>
      <c r="C69" s="257"/>
      <c r="D69" s="82"/>
      <c r="E69" s="82"/>
      <c r="F69" s="82"/>
      <c r="G69" s="83"/>
      <c r="H69" s="82"/>
      <c r="I69" s="82"/>
      <c r="J69" s="82"/>
      <c r="K69" s="221"/>
      <c r="L69" s="85"/>
      <c r="M69" s="250"/>
      <c r="N69" s="265"/>
      <c r="O69" s="84"/>
      <c r="P69" s="258"/>
      <c r="Q69" s="250"/>
      <c r="R69" s="281"/>
      <c r="S69" s="2"/>
    </row>
    <row r="70" spans="1:19" ht="12.75">
      <c r="A70" s="299">
        <v>852</v>
      </c>
      <c r="B70" s="237"/>
      <c r="C70" s="237" t="s">
        <v>228</v>
      </c>
      <c r="D70" s="62"/>
      <c r="E70" s="62"/>
      <c r="F70" s="62"/>
      <c r="G70" s="73"/>
      <c r="H70" s="62"/>
      <c r="I70" s="62"/>
      <c r="J70" s="62"/>
      <c r="K70" s="219">
        <f>K73+K98+K107+K115</f>
        <v>1883100</v>
      </c>
      <c r="L70" s="75">
        <f>L73+L98+L107+L115</f>
        <v>2034000</v>
      </c>
      <c r="M70" s="261">
        <f>M73+M98+M107+M115</f>
        <v>951586</v>
      </c>
      <c r="N70" s="101">
        <f>M70/L70*100</f>
        <v>46.78397246804327</v>
      </c>
      <c r="O70" s="74" t="e">
        <f>O73+O98+O107+O115</f>
        <v>#REF!</v>
      </c>
      <c r="P70" s="259">
        <f>P73+P98+P107+P115</f>
        <v>2034000</v>
      </c>
      <c r="Q70" s="261">
        <f>Q73+Q98+Q107+Q115</f>
        <v>949455.53</v>
      </c>
      <c r="R70" s="76">
        <f>Q70/P70*100</f>
        <v>46.679229596853496</v>
      </c>
      <c r="S70" s="2"/>
    </row>
    <row r="71" spans="1:19" ht="12.75">
      <c r="A71" s="300"/>
      <c r="B71" s="238"/>
      <c r="C71" s="238"/>
      <c r="D71" s="64"/>
      <c r="E71" s="64"/>
      <c r="F71" s="64"/>
      <c r="G71" s="77"/>
      <c r="H71" s="64"/>
      <c r="I71" s="64"/>
      <c r="J71" s="64"/>
      <c r="K71" s="220"/>
      <c r="L71" s="67"/>
      <c r="M71" s="252"/>
      <c r="N71" s="80"/>
      <c r="O71" s="78"/>
      <c r="P71" s="260"/>
      <c r="Q71" s="252"/>
      <c r="R71" s="79"/>
      <c r="S71" s="2"/>
    </row>
    <row r="72" spans="1:19" ht="12.75">
      <c r="A72" s="104"/>
      <c r="B72" s="104">
        <v>85212</v>
      </c>
      <c r="C72" s="228" t="s">
        <v>402</v>
      </c>
      <c r="D72" s="66"/>
      <c r="E72" s="66"/>
      <c r="F72" s="66"/>
      <c r="G72" s="68"/>
      <c r="H72" s="66"/>
      <c r="I72" s="66"/>
      <c r="J72" s="66"/>
      <c r="K72" s="218"/>
      <c r="L72" s="233"/>
      <c r="M72" s="92"/>
      <c r="N72" s="81"/>
      <c r="O72" s="69"/>
      <c r="P72" s="233"/>
      <c r="Q72" s="92"/>
      <c r="R72" s="76"/>
      <c r="S72" s="2"/>
    </row>
    <row r="73" spans="1:19" ht="12.75">
      <c r="A73" s="104"/>
      <c r="B73" s="65"/>
      <c r="C73" s="228" t="s">
        <v>403</v>
      </c>
      <c r="D73" s="66"/>
      <c r="E73" s="66"/>
      <c r="F73" s="66"/>
      <c r="G73" s="68"/>
      <c r="H73" s="66"/>
      <c r="I73" s="66"/>
      <c r="J73" s="66"/>
      <c r="K73" s="218">
        <f>K77</f>
        <v>1775000</v>
      </c>
      <c r="L73" s="233">
        <f>L77</f>
        <v>1948000</v>
      </c>
      <c r="M73" s="92">
        <f>M77</f>
        <v>911824</v>
      </c>
      <c r="N73" s="81">
        <f>M73/L73*100</f>
        <v>46.808213552361394</v>
      </c>
      <c r="O73" s="69">
        <f>O79+O80+O81+O82+O83+O84+O85+O86+O90+O89</f>
        <v>1775000</v>
      </c>
      <c r="P73" s="233">
        <f>P79+P80+P81+P82+P83+P84+P85+P86+P87+P89+P90+P91+P93+P95</f>
        <v>1948000</v>
      </c>
      <c r="Q73" s="92">
        <f>Q79+Q80+Q81+Q82+Q83+Q84+Q85+Q86+Q87+Q89+Q90+Q91+Q93+Q95</f>
        <v>911441.41</v>
      </c>
      <c r="R73" s="91">
        <f>Q73/P73*100</f>
        <v>46.78857340862423</v>
      </c>
      <c r="S73" s="2"/>
    </row>
    <row r="74" spans="1:19" ht="12.75">
      <c r="A74" s="104"/>
      <c r="B74" s="65"/>
      <c r="C74" s="228" t="s">
        <v>404</v>
      </c>
      <c r="D74" s="66"/>
      <c r="E74" s="66"/>
      <c r="F74" s="66"/>
      <c r="G74" s="68"/>
      <c r="H74" s="66"/>
      <c r="I74" s="66"/>
      <c r="J74" s="66"/>
      <c r="K74" s="218"/>
      <c r="L74" s="233"/>
      <c r="M74" s="92"/>
      <c r="N74" s="81"/>
      <c r="O74" s="69"/>
      <c r="P74" s="233"/>
      <c r="Q74" s="92"/>
      <c r="R74" s="91"/>
      <c r="S74" s="2"/>
    </row>
    <row r="75" spans="1:19" ht="12.75">
      <c r="A75" s="104"/>
      <c r="B75" s="65"/>
      <c r="C75" s="228">
        <v>2010</v>
      </c>
      <c r="D75" s="66" t="s">
        <v>406</v>
      </c>
      <c r="E75" s="66"/>
      <c r="F75" s="66"/>
      <c r="G75" s="68"/>
      <c r="H75" s="66"/>
      <c r="I75" s="66"/>
      <c r="J75" s="66"/>
      <c r="K75" s="218"/>
      <c r="L75" s="233"/>
      <c r="M75" s="92"/>
      <c r="N75" s="81"/>
      <c r="O75" s="69"/>
      <c r="P75" s="233"/>
      <c r="Q75" s="92"/>
      <c r="R75" s="76"/>
      <c r="S75" s="2"/>
    </row>
    <row r="76" spans="1:19" ht="12.75">
      <c r="A76" s="104"/>
      <c r="B76" s="65"/>
      <c r="C76" s="228"/>
      <c r="D76" s="66" t="s">
        <v>407</v>
      </c>
      <c r="E76" s="66"/>
      <c r="F76" s="66"/>
      <c r="G76" s="68"/>
      <c r="H76" s="66"/>
      <c r="I76" s="66"/>
      <c r="J76" s="66"/>
      <c r="K76" s="218"/>
      <c r="L76" s="233"/>
      <c r="M76" s="92"/>
      <c r="N76" s="81"/>
      <c r="O76" s="69"/>
      <c r="P76" s="233"/>
      <c r="Q76" s="92"/>
      <c r="R76" s="76"/>
      <c r="S76" s="2"/>
    </row>
    <row r="77" spans="1:19" ht="12.75">
      <c r="A77" s="104"/>
      <c r="B77" s="65"/>
      <c r="C77" s="228"/>
      <c r="D77" s="66" t="s">
        <v>408</v>
      </c>
      <c r="E77" s="66"/>
      <c r="F77" s="66"/>
      <c r="G77" s="68"/>
      <c r="H77" s="66"/>
      <c r="I77" s="66"/>
      <c r="J77" s="66"/>
      <c r="K77" s="218">
        <v>1775000</v>
      </c>
      <c r="L77" s="233">
        <v>1948000</v>
      </c>
      <c r="M77" s="92">
        <v>911824</v>
      </c>
      <c r="N77" s="81">
        <f>M77/L77*100</f>
        <v>46.808213552361394</v>
      </c>
      <c r="O77" s="69"/>
      <c r="P77" s="233"/>
      <c r="Q77" s="92"/>
      <c r="R77" s="76"/>
      <c r="S77" s="2"/>
    </row>
    <row r="78" spans="1:19" ht="12.75">
      <c r="A78" s="104"/>
      <c r="B78" s="65"/>
      <c r="C78" s="228"/>
      <c r="D78" s="66" t="s">
        <v>409</v>
      </c>
      <c r="E78" s="66"/>
      <c r="F78" s="66"/>
      <c r="G78" s="68"/>
      <c r="H78" s="66"/>
      <c r="I78" s="66"/>
      <c r="J78" s="66"/>
      <c r="K78" s="218"/>
      <c r="L78" s="233"/>
      <c r="M78" s="92"/>
      <c r="N78" s="81"/>
      <c r="O78" s="69"/>
      <c r="P78" s="233"/>
      <c r="Q78" s="92"/>
      <c r="R78" s="76"/>
      <c r="S78" s="2"/>
    </row>
    <row r="79" spans="1:19" ht="12.75">
      <c r="A79" s="104"/>
      <c r="B79" s="65"/>
      <c r="C79" s="228">
        <v>3110</v>
      </c>
      <c r="D79" s="90" t="s">
        <v>335</v>
      </c>
      <c r="E79" s="66"/>
      <c r="F79" s="66"/>
      <c r="G79" s="68"/>
      <c r="H79" s="66"/>
      <c r="I79" s="66"/>
      <c r="J79" s="66"/>
      <c r="K79" s="218"/>
      <c r="L79" s="233"/>
      <c r="M79" s="92"/>
      <c r="N79" s="81"/>
      <c r="O79" s="69">
        <v>1655613</v>
      </c>
      <c r="P79" s="233">
        <v>1864560</v>
      </c>
      <c r="Q79" s="92">
        <v>876534.35</v>
      </c>
      <c r="R79" s="91">
        <f aca="true" t="shared" si="1" ref="R79:R87">Q79/P79*100</f>
        <v>47.010251748401764</v>
      </c>
      <c r="S79" s="2"/>
    </row>
    <row r="80" spans="1:19" ht="12.75">
      <c r="A80" s="104"/>
      <c r="B80" s="65"/>
      <c r="C80" s="228">
        <v>4010</v>
      </c>
      <c r="D80" s="90" t="s">
        <v>327</v>
      </c>
      <c r="E80" s="66"/>
      <c r="F80" s="66"/>
      <c r="G80" s="68"/>
      <c r="H80" s="66"/>
      <c r="I80" s="66"/>
      <c r="J80" s="66"/>
      <c r="K80" s="218"/>
      <c r="L80" s="233"/>
      <c r="M80" s="92"/>
      <c r="N80" s="81"/>
      <c r="O80" s="69">
        <v>45800</v>
      </c>
      <c r="P80" s="233">
        <v>32430</v>
      </c>
      <c r="Q80" s="92">
        <v>14200</v>
      </c>
      <c r="R80" s="91">
        <f t="shared" si="1"/>
        <v>43.78661732963305</v>
      </c>
      <c r="S80" s="2"/>
    </row>
    <row r="81" spans="1:19" ht="12.75">
      <c r="A81" s="104"/>
      <c r="B81" s="65"/>
      <c r="C81" s="228">
        <v>4040</v>
      </c>
      <c r="D81" s="90" t="s">
        <v>291</v>
      </c>
      <c r="E81" s="66"/>
      <c r="F81" s="66"/>
      <c r="G81" s="68"/>
      <c r="H81" s="66"/>
      <c r="I81" s="66"/>
      <c r="J81" s="66"/>
      <c r="K81" s="218"/>
      <c r="L81" s="233"/>
      <c r="M81" s="92"/>
      <c r="N81" s="81"/>
      <c r="O81" s="69">
        <v>2440</v>
      </c>
      <c r="P81" s="233">
        <v>1540</v>
      </c>
      <c r="Q81" s="92">
        <v>1540</v>
      </c>
      <c r="R81" s="91">
        <f t="shared" si="1"/>
        <v>100</v>
      </c>
      <c r="S81" s="2"/>
    </row>
    <row r="82" spans="1:19" ht="12.75">
      <c r="A82" s="104"/>
      <c r="B82" s="65"/>
      <c r="C82" s="228">
        <v>4110</v>
      </c>
      <c r="D82" s="90" t="s">
        <v>328</v>
      </c>
      <c r="E82" s="66"/>
      <c r="F82" s="66"/>
      <c r="G82" s="68"/>
      <c r="H82" s="66"/>
      <c r="I82" s="66"/>
      <c r="J82" s="66"/>
      <c r="K82" s="218"/>
      <c r="L82" s="233"/>
      <c r="M82" s="92"/>
      <c r="N82" s="81"/>
      <c r="O82" s="69">
        <v>37275</v>
      </c>
      <c r="P82" s="233">
        <v>30456</v>
      </c>
      <c r="Q82" s="92">
        <v>10888.06</v>
      </c>
      <c r="R82" s="91">
        <f t="shared" si="1"/>
        <v>35.750131337010764</v>
      </c>
      <c r="S82" s="2"/>
    </row>
    <row r="83" spans="1:19" ht="12.75">
      <c r="A83" s="104"/>
      <c r="B83" s="65"/>
      <c r="C83" s="234">
        <v>4120</v>
      </c>
      <c r="D83" s="90" t="s">
        <v>382</v>
      </c>
      <c r="E83" s="66"/>
      <c r="F83" s="66"/>
      <c r="G83" s="68"/>
      <c r="H83" s="66"/>
      <c r="I83" s="66"/>
      <c r="J83" s="66"/>
      <c r="K83" s="218"/>
      <c r="L83" s="233"/>
      <c r="M83" s="92"/>
      <c r="N83" s="81"/>
      <c r="O83" s="69">
        <v>1182</v>
      </c>
      <c r="P83" s="233">
        <v>832</v>
      </c>
      <c r="Q83" s="92">
        <v>386</v>
      </c>
      <c r="R83" s="91">
        <f t="shared" si="1"/>
        <v>46.394230769230774</v>
      </c>
      <c r="S83" s="2"/>
    </row>
    <row r="84" spans="1:19" ht="12.75">
      <c r="A84" s="104"/>
      <c r="B84" s="65"/>
      <c r="C84" s="234">
        <v>4170</v>
      </c>
      <c r="D84" s="90" t="s">
        <v>340</v>
      </c>
      <c r="E84" s="66"/>
      <c r="F84" s="66"/>
      <c r="G84" s="68"/>
      <c r="H84" s="66"/>
      <c r="I84" s="66"/>
      <c r="J84" s="66"/>
      <c r="K84" s="218"/>
      <c r="L84" s="233"/>
      <c r="M84" s="92"/>
      <c r="N84" s="81"/>
      <c r="O84" s="69">
        <v>1140</v>
      </c>
      <c r="P84" s="233">
        <v>1200</v>
      </c>
      <c r="Q84" s="92">
        <v>600</v>
      </c>
      <c r="R84" s="91">
        <f t="shared" si="1"/>
        <v>50</v>
      </c>
      <c r="S84" s="2"/>
    </row>
    <row r="85" spans="1:19" ht="12.75">
      <c r="A85" s="104"/>
      <c r="B85" s="65"/>
      <c r="C85" s="234">
        <v>4210</v>
      </c>
      <c r="D85" s="90" t="s">
        <v>353</v>
      </c>
      <c r="E85" s="66"/>
      <c r="F85" s="66"/>
      <c r="G85" s="68"/>
      <c r="H85" s="66"/>
      <c r="I85" s="66"/>
      <c r="J85" s="66"/>
      <c r="K85" s="218"/>
      <c r="L85" s="233"/>
      <c r="M85" s="92"/>
      <c r="N85" s="81"/>
      <c r="O85" s="69">
        <v>4000</v>
      </c>
      <c r="P85" s="233">
        <v>1570</v>
      </c>
      <c r="Q85" s="92">
        <v>737</v>
      </c>
      <c r="R85" s="91">
        <f t="shared" si="1"/>
        <v>46.94267515923567</v>
      </c>
      <c r="S85" s="2"/>
    </row>
    <row r="86" spans="1:19" ht="12.75">
      <c r="A86" s="104"/>
      <c r="B86" s="65"/>
      <c r="C86" s="234">
        <v>4300</v>
      </c>
      <c r="D86" s="90" t="s">
        <v>396</v>
      </c>
      <c r="E86" s="66"/>
      <c r="F86" s="66"/>
      <c r="G86" s="68"/>
      <c r="H86" s="66"/>
      <c r="I86" s="66"/>
      <c r="J86" s="66"/>
      <c r="K86" s="218"/>
      <c r="L86" s="233"/>
      <c r="M86" s="92"/>
      <c r="N86" s="81"/>
      <c r="O86" s="69">
        <v>25000</v>
      </c>
      <c r="P86" s="233">
        <v>11462</v>
      </c>
      <c r="Q86" s="92">
        <v>4243</v>
      </c>
      <c r="R86" s="91">
        <f t="shared" si="1"/>
        <v>37.01797243064038</v>
      </c>
      <c r="S86" s="2"/>
    </row>
    <row r="87" spans="1:19" ht="12.75">
      <c r="A87" s="104"/>
      <c r="B87" s="65"/>
      <c r="C87" s="234">
        <v>4370</v>
      </c>
      <c r="D87" s="90" t="s">
        <v>305</v>
      </c>
      <c r="E87" s="66"/>
      <c r="F87" s="66"/>
      <c r="G87" s="68"/>
      <c r="H87" s="66"/>
      <c r="I87" s="66"/>
      <c r="J87" s="66"/>
      <c r="K87" s="218"/>
      <c r="L87" s="233"/>
      <c r="M87" s="92"/>
      <c r="N87" s="81"/>
      <c r="O87" s="69"/>
      <c r="P87" s="233">
        <v>900</v>
      </c>
      <c r="Q87" s="92">
        <v>313</v>
      </c>
      <c r="R87" s="91">
        <f t="shared" si="1"/>
        <v>34.77777777777778</v>
      </c>
      <c r="S87" s="2"/>
    </row>
    <row r="88" spans="1:19" ht="12.75">
      <c r="A88" s="104"/>
      <c r="B88" s="65"/>
      <c r="C88" s="234"/>
      <c r="D88" s="90" t="s">
        <v>252</v>
      </c>
      <c r="E88" s="66"/>
      <c r="F88" s="66"/>
      <c r="G88" s="68"/>
      <c r="H88" s="66"/>
      <c r="I88" s="66"/>
      <c r="J88" s="66"/>
      <c r="K88" s="218"/>
      <c r="L88" s="233"/>
      <c r="M88" s="92"/>
      <c r="N88" s="81"/>
      <c r="O88" s="69"/>
      <c r="P88" s="233"/>
      <c r="Q88" s="92"/>
      <c r="R88" s="91"/>
      <c r="S88" s="2"/>
    </row>
    <row r="89" spans="1:19" ht="12.75">
      <c r="A89" s="104"/>
      <c r="B89" s="65"/>
      <c r="C89" s="234">
        <v>4410</v>
      </c>
      <c r="D89" s="90" t="s">
        <v>341</v>
      </c>
      <c r="E89" s="66"/>
      <c r="F89" s="66"/>
      <c r="G89" s="68"/>
      <c r="H89" s="66"/>
      <c r="I89" s="66"/>
      <c r="J89" s="66"/>
      <c r="K89" s="218"/>
      <c r="L89" s="233"/>
      <c r="M89" s="92"/>
      <c r="N89" s="81"/>
      <c r="O89" s="69">
        <v>1000</v>
      </c>
      <c r="P89" s="233">
        <v>200</v>
      </c>
      <c r="Q89" s="92">
        <v>100</v>
      </c>
      <c r="R89" s="91">
        <f>Q89/P89*100</f>
        <v>50</v>
      </c>
      <c r="S89" s="2"/>
    </row>
    <row r="90" spans="1:19" ht="12.75">
      <c r="A90" s="104"/>
      <c r="B90" s="65"/>
      <c r="C90" s="234">
        <v>4440</v>
      </c>
      <c r="D90" s="90" t="s">
        <v>414</v>
      </c>
      <c r="E90" s="66"/>
      <c r="F90" s="66"/>
      <c r="G90" s="68"/>
      <c r="H90" s="66"/>
      <c r="I90" s="66"/>
      <c r="J90" s="66"/>
      <c r="K90" s="218"/>
      <c r="L90" s="233"/>
      <c r="M90" s="92"/>
      <c r="N90" s="81"/>
      <c r="O90" s="69">
        <v>1550</v>
      </c>
      <c r="P90" s="233">
        <v>950</v>
      </c>
      <c r="Q90" s="92">
        <v>950</v>
      </c>
      <c r="R90" s="91">
        <f>Q90/P90*100</f>
        <v>100</v>
      </c>
      <c r="S90" s="2"/>
    </row>
    <row r="91" spans="1:19" ht="12.75">
      <c r="A91" s="104"/>
      <c r="B91" s="65"/>
      <c r="C91" s="234">
        <v>4700</v>
      </c>
      <c r="D91" s="90" t="s">
        <v>397</v>
      </c>
      <c r="E91" s="66"/>
      <c r="F91" s="66"/>
      <c r="G91" s="68"/>
      <c r="H91" s="66"/>
      <c r="I91" s="66"/>
      <c r="J91" s="66"/>
      <c r="K91" s="218"/>
      <c r="L91" s="233"/>
      <c r="M91" s="92"/>
      <c r="N91" s="81"/>
      <c r="O91" s="69"/>
      <c r="P91" s="233">
        <v>1000</v>
      </c>
      <c r="Q91" s="92">
        <v>500</v>
      </c>
      <c r="R91" s="91">
        <f>Q91/P91*100</f>
        <v>50</v>
      </c>
      <c r="S91" s="2"/>
    </row>
    <row r="92" spans="1:19" ht="12.75">
      <c r="A92" s="104"/>
      <c r="B92" s="65"/>
      <c r="C92" s="234"/>
      <c r="D92" s="90" t="s">
        <v>253</v>
      </c>
      <c r="E92" s="66"/>
      <c r="F92" s="66"/>
      <c r="G92" s="68"/>
      <c r="H92" s="66"/>
      <c r="I92" s="66"/>
      <c r="J92" s="66"/>
      <c r="K92" s="218"/>
      <c r="L92" s="233"/>
      <c r="M92" s="92"/>
      <c r="N92" s="81"/>
      <c r="O92" s="69"/>
      <c r="P92" s="233"/>
      <c r="Q92" s="92"/>
      <c r="R92" s="91"/>
      <c r="S92" s="2"/>
    </row>
    <row r="93" spans="1:19" ht="12.75">
      <c r="A93" s="104"/>
      <c r="B93" s="65"/>
      <c r="C93" s="234">
        <v>4740</v>
      </c>
      <c r="D93" s="90" t="s">
        <v>392</v>
      </c>
      <c r="E93" s="66"/>
      <c r="F93" s="66"/>
      <c r="G93" s="68"/>
      <c r="H93" s="66"/>
      <c r="I93" s="66"/>
      <c r="J93" s="66"/>
      <c r="K93" s="218"/>
      <c r="L93" s="233"/>
      <c r="M93" s="92"/>
      <c r="N93" s="81"/>
      <c r="O93" s="69"/>
      <c r="P93" s="233">
        <v>200</v>
      </c>
      <c r="Q93" s="92">
        <v>100</v>
      </c>
      <c r="R93" s="91">
        <f>Q93/P93*100</f>
        <v>50</v>
      </c>
      <c r="S93" s="2"/>
    </row>
    <row r="94" spans="1:19" ht="12.75">
      <c r="A94" s="104"/>
      <c r="B94" s="65"/>
      <c r="C94" s="234"/>
      <c r="D94" s="90" t="s">
        <v>254</v>
      </c>
      <c r="E94" s="66"/>
      <c r="F94" s="66"/>
      <c r="G94" s="68"/>
      <c r="H94" s="66"/>
      <c r="I94" s="66"/>
      <c r="J94" s="66"/>
      <c r="K94" s="218"/>
      <c r="L94" s="233"/>
      <c r="M94" s="92"/>
      <c r="N94" s="81"/>
      <c r="O94" s="69"/>
      <c r="P94" s="233"/>
      <c r="Q94" s="92"/>
      <c r="R94" s="91"/>
      <c r="S94" s="2"/>
    </row>
    <row r="95" spans="1:19" ht="12.75">
      <c r="A95" s="104"/>
      <c r="B95" s="65"/>
      <c r="C95" s="234">
        <v>4750</v>
      </c>
      <c r="D95" s="90" t="s">
        <v>415</v>
      </c>
      <c r="E95" s="66"/>
      <c r="F95" s="66"/>
      <c r="G95" s="68"/>
      <c r="H95" s="66"/>
      <c r="I95" s="66"/>
      <c r="J95" s="66"/>
      <c r="K95" s="218"/>
      <c r="L95" s="233"/>
      <c r="M95" s="92"/>
      <c r="N95" s="81"/>
      <c r="O95" s="69"/>
      <c r="P95" s="233">
        <v>700</v>
      </c>
      <c r="Q95" s="92">
        <v>350</v>
      </c>
      <c r="R95" s="91">
        <f>Q95/P95*100</f>
        <v>50</v>
      </c>
      <c r="S95" s="2"/>
    </row>
    <row r="96" spans="1:19" ht="12.75">
      <c r="A96" s="104"/>
      <c r="B96" s="65"/>
      <c r="C96" s="234"/>
      <c r="D96" s="90" t="s">
        <v>311</v>
      </c>
      <c r="E96" s="66"/>
      <c r="F96" s="66"/>
      <c r="G96" s="68"/>
      <c r="H96" s="66"/>
      <c r="I96" s="66"/>
      <c r="J96" s="66"/>
      <c r="K96" s="218"/>
      <c r="L96" s="233"/>
      <c r="M96" s="92"/>
      <c r="N96" s="81"/>
      <c r="O96" s="69"/>
      <c r="P96" s="233"/>
      <c r="Q96" s="92"/>
      <c r="R96" s="91"/>
      <c r="S96" s="2"/>
    </row>
    <row r="97" spans="1:19" ht="12.75">
      <c r="A97" s="104"/>
      <c r="B97" s="65"/>
      <c r="C97" s="234"/>
      <c r="D97" s="90"/>
      <c r="E97" s="66"/>
      <c r="F97" s="66"/>
      <c r="G97" s="68"/>
      <c r="H97" s="66"/>
      <c r="I97" s="66"/>
      <c r="J97" s="66"/>
      <c r="K97" s="218"/>
      <c r="L97" s="233"/>
      <c r="M97" s="92"/>
      <c r="N97" s="81"/>
      <c r="O97" s="69"/>
      <c r="P97" s="233"/>
      <c r="Q97" s="92"/>
      <c r="R97" s="91"/>
      <c r="S97" s="2"/>
    </row>
    <row r="98" spans="1:19" ht="12.75">
      <c r="A98" s="104"/>
      <c r="B98" s="104">
        <v>85213</v>
      </c>
      <c r="C98" s="228" t="s">
        <v>398</v>
      </c>
      <c r="D98" s="66"/>
      <c r="E98" s="66"/>
      <c r="F98" s="66"/>
      <c r="G98" s="68"/>
      <c r="H98" s="66"/>
      <c r="I98" s="66"/>
      <c r="J98" s="66"/>
      <c r="K98" s="218">
        <f>K103</f>
        <v>8000</v>
      </c>
      <c r="L98" s="233">
        <f>L103</f>
        <v>7000</v>
      </c>
      <c r="M98" s="92">
        <f>M103</f>
        <v>3214</v>
      </c>
      <c r="N98" s="81">
        <f>N103</f>
        <v>45.91428571428571</v>
      </c>
      <c r="O98" s="69">
        <f>O105</f>
        <v>8000</v>
      </c>
      <c r="P98" s="233">
        <f>P105</f>
        <v>7000</v>
      </c>
      <c r="Q98" s="92">
        <f>Q105</f>
        <v>3157.36</v>
      </c>
      <c r="R98" s="91">
        <f>Q98/P98*100</f>
        <v>45.10514285714286</v>
      </c>
      <c r="S98" s="2"/>
    </row>
    <row r="99" spans="1:19" ht="12.75">
      <c r="A99" s="104"/>
      <c r="B99" s="65"/>
      <c r="C99" s="228" t="s">
        <v>417</v>
      </c>
      <c r="D99" s="66"/>
      <c r="E99" s="66"/>
      <c r="F99" s="66"/>
      <c r="G99" s="68"/>
      <c r="H99" s="66"/>
      <c r="I99" s="66"/>
      <c r="J99" s="66"/>
      <c r="K99" s="218"/>
      <c r="L99" s="233"/>
      <c r="M99" s="92"/>
      <c r="N99" s="81"/>
      <c r="O99" s="69"/>
      <c r="P99" s="233"/>
      <c r="Q99" s="92"/>
      <c r="R99" s="76"/>
      <c r="S99" s="2"/>
    </row>
    <row r="100" spans="1:19" ht="12.75">
      <c r="A100" s="104"/>
      <c r="B100" s="65"/>
      <c r="C100" s="228" t="s">
        <v>241</v>
      </c>
      <c r="D100" s="66"/>
      <c r="E100" s="66"/>
      <c r="F100" s="66"/>
      <c r="G100" s="68"/>
      <c r="H100" s="66"/>
      <c r="I100" s="66"/>
      <c r="J100" s="66"/>
      <c r="K100" s="218"/>
      <c r="L100" s="233"/>
      <c r="M100" s="92"/>
      <c r="N100" s="81"/>
      <c r="O100" s="69"/>
      <c r="P100" s="233"/>
      <c r="Q100" s="92"/>
      <c r="R100" s="76"/>
      <c r="S100" s="2"/>
    </row>
    <row r="101" spans="1:19" ht="12.75">
      <c r="A101" s="104"/>
      <c r="B101" s="65"/>
      <c r="C101" s="228">
        <v>2010</v>
      </c>
      <c r="D101" s="66" t="s">
        <v>406</v>
      </c>
      <c r="E101" s="66"/>
      <c r="F101" s="66"/>
      <c r="G101" s="68"/>
      <c r="H101" s="66"/>
      <c r="I101" s="66"/>
      <c r="J101" s="66"/>
      <c r="K101" s="218"/>
      <c r="L101" s="233"/>
      <c r="M101" s="92"/>
      <c r="N101" s="81"/>
      <c r="O101" s="69"/>
      <c r="P101" s="233"/>
      <c r="Q101" s="92"/>
      <c r="R101" s="76"/>
      <c r="S101" s="2"/>
    </row>
    <row r="102" spans="1:22" ht="12.75">
      <c r="A102" s="104"/>
      <c r="B102" s="65"/>
      <c r="C102" s="228"/>
      <c r="D102" s="66" t="s">
        <v>407</v>
      </c>
      <c r="E102" s="66"/>
      <c r="F102" s="66"/>
      <c r="G102" s="68"/>
      <c r="H102" s="66"/>
      <c r="I102" s="66"/>
      <c r="J102" s="66"/>
      <c r="K102" s="218"/>
      <c r="L102" s="233"/>
      <c r="M102" s="92"/>
      <c r="N102" s="81"/>
      <c r="O102" s="69"/>
      <c r="P102" s="233"/>
      <c r="Q102" s="92"/>
      <c r="R102" s="76"/>
      <c r="S102" s="2"/>
      <c r="V102" s="39"/>
    </row>
    <row r="103" spans="1:19" ht="12.75">
      <c r="A103" s="104"/>
      <c r="B103" s="65"/>
      <c r="C103" s="228"/>
      <c r="D103" s="66" t="s">
        <v>408</v>
      </c>
      <c r="E103" s="66"/>
      <c r="F103" s="66"/>
      <c r="G103" s="68"/>
      <c r="H103" s="66"/>
      <c r="I103" s="66"/>
      <c r="J103" s="66"/>
      <c r="K103" s="218">
        <v>8000</v>
      </c>
      <c r="L103" s="233">
        <v>7000</v>
      </c>
      <c r="M103" s="92">
        <v>3214</v>
      </c>
      <c r="N103" s="81">
        <f>M103/L103*100</f>
        <v>45.91428571428571</v>
      </c>
      <c r="O103" s="69"/>
      <c r="P103" s="233"/>
      <c r="Q103" s="92"/>
      <c r="R103" s="76"/>
      <c r="S103" s="2"/>
    </row>
    <row r="104" spans="1:19" ht="12.75">
      <c r="A104" s="104"/>
      <c r="B104" s="65"/>
      <c r="C104" s="228"/>
      <c r="D104" s="66" t="s">
        <v>409</v>
      </c>
      <c r="E104" s="66"/>
      <c r="F104" s="66"/>
      <c r="G104" s="68"/>
      <c r="H104" s="66"/>
      <c r="I104" s="66"/>
      <c r="J104" s="66"/>
      <c r="K104" s="218"/>
      <c r="L104" s="233"/>
      <c r="M104" s="92"/>
      <c r="N104" s="81"/>
      <c r="O104" s="69"/>
      <c r="P104" s="233"/>
      <c r="Q104" s="92"/>
      <c r="R104" s="76"/>
      <c r="S104" s="2"/>
    </row>
    <row r="105" spans="1:19" ht="12.75">
      <c r="A105" s="104"/>
      <c r="B105" s="65"/>
      <c r="C105" s="228">
        <v>4130</v>
      </c>
      <c r="D105" s="66" t="s">
        <v>399</v>
      </c>
      <c r="E105" s="66"/>
      <c r="F105" s="66"/>
      <c r="G105" s="68"/>
      <c r="H105" s="66"/>
      <c r="I105" s="66"/>
      <c r="J105" s="66"/>
      <c r="K105" s="69"/>
      <c r="L105" s="233"/>
      <c r="M105" s="92"/>
      <c r="N105" s="81"/>
      <c r="O105" s="69">
        <v>8000</v>
      </c>
      <c r="P105" s="233">
        <v>7000</v>
      </c>
      <c r="Q105" s="92">
        <v>3157.36</v>
      </c>
      <c r="R105" s="91">
        <f>Q105/P105*100</f>
        <v>45.10514285714286</v>
      </c>
      <c r="S105" s="2"/>
    </row>
    <row r="106" spans="1:19" ht="12.75">
      <c r="A106" s="302"/>
      <c r="B106" s="65"/>
      <c r="C106" s="228"/>
      <c r="D106" s="66"/>
      <c r="E106" s="66"/>
      <c r="F106" s="66"/>
      <c r="G106" s="68"/>
      <c r="H106" s="66"/>
      <c r="I106" s="66"/>
      <c r="J106" s="66"/>
      <c r="K106" s="218"/>
      <c r="L106" s="233"/>
      <c r="M106" s="92"/>
      <c r="N106" s="81"/>
      <c r="O106" s="69"/>
      <c r="P106" s="233"/>
      <c r="Q106" s="92"/>
      <c r="R106" s="91"/>
      <c r="S106" s="2"/>
    </row>
    <row r="107" spans="1:19" ht="12.75">
      <c r="A107" s="104"/>
      <c r="B107" s="104">
        <v>85214</v>
      </c>
      <c r="C107" s="228" t="s">
        <v>64</v>
      </c>
      <c r="D107" s="66"/>
      <c r="E107" s="66"/>
      <c r="F107" s="66"/>
      <c r="G107" s="68"/>
      <c r="H107" s="66"/>
      <c r="I107" s="66"/>
      <c r="J107" s="66"/>
      <c r="K107" s="218">
        <f>K111</f>
        <v>95100</v>
      </c>
      <c r="L107" s="233">
        <f>L111</f>
        <v>74000</v>
      </c>
      <c r="M107" s="92">
        <f>M111</f>
        <v>34053</v>
      </c>
      <c r="N107" s="81">
        <f>M107/L107*100</f>
        <v>46.01756756756757</v>
      </c>
      <c r="O107" s="69">
        <v>95100</v>
      </c>
      <c r="P107" s="233">
        <f>P113</f>
        <v>74000</v>
      </c>
      <c r="Q107" s="92">
        <f>Q113</f>
        <v>33576.76</v>
      </c>
      <c r="R107" s="91">
        <f>Q107/P107*100</f>
        <v>45.374</v>
      </c>
      <c r="S107" s="2"/>
    </row>
    <row r="108" spans="1:19" ht="12.75">
      <c r="A108" s="104"/>
      <c r="B108" s="65"/>
      <c r="C108" s="228" t="s">
        <v>202</v>
      </c>
      <c r="D108" s="66"/>
      <c r="E108" s="66"/>
      <c r="F108" s="66"/>
      <c r="G108" s="68"/>
      <c r="H108" s="66"/>
      <c r="I108" s="66"/>
      <c r="J108" s="66"/>
      <c r="K108" s="218"/>
      <c r="L108" s="233"/>
      <c r="M108" s="92"/>
      <c r="N108" s="81"/>
      <c r="O108" s="69"/>
      <c r="P108" s="233"/>
      <c r="Q108" s="92"/>
      <c r="R108" s="91"/>
      <c r="S108" s="2"/>
    </row>
    <row r="109" spans="1:19" ht="12.75">
      <c r="A109" s="104"/>
      <c r="B109" s="65"/>
      <c r="C109" s="228">
        <v>2010</v>
      </c>
      <c r="D109" s="66" t="s">
        <v>406</v>
      </c>
      <c r="E109" s="66"/>
      <c r="F109" s="66"/>
      <c r="G109" s="68"/>
      <c r="H109" s="66"/>
      <c r="I109" s="66"/>
      <c r="J109" s="66"/>
      <c r="K109" s="218"/>
      <c r="L109" s="233"/>
      <c r="M109" s="92"/>
      <c r="N109" s="81"/>
      <c r="O109" s="69"/>
      <c r="P109" s="233"/>
      <c r="Q109" s="92"/>
      <c r="R109" s="91"/>
      <c r="S109" s="2"/>
    </row>
    <row r="110" spans="1:19" ht="12.75">
      <c r="A110" s="104"/>
      <c r="B110" s="65"/>
      <c r="C110" s="228"/>
      <c r="D110" s="66" t="s">
        <v>407</v>
      </c>
      <c r="E110" s="66"/>
      <c r="F110" s="66"/>
      <c r="G110" s="68"/>
      <c r="H110" s="66"/>
      <c r="I110" s="66"/>
      <c r="J110" s="66"/>
      <c r="K110" s="218"/>
      <c r="L110" s="233"/>
      <c r="M110" s="92"/>
      <c r="N110" s="81"/>
      <c r="O110" s="69"/>
      <c r="P110" s="233"/>
      <c r="Q110" s="92"/>
      <c r="R110" s="91"/>
      <c r="S110" s="2"/>
    </row>
    <row r="111" spans="1:19" ht="12.75">
      <c r="A111" s="104"/>
      <c r="B111" s="65"/>
      <c r="C111" s="228"/>
      <c r="D111" s="66" t="s">
        <v>408</v>
      </c>
      <c r="E111" s="66"/>
      <c r="F111" s="66"/>
      <c r="G111" s="68"/>
      <c r="H111" s="66"/>
      <c r="I111" s="66"/>
      <c r="J111" s="66"/>
      <c r="K111" s="218">
        <v>95100</v>
      </c>
      <c r="L111" s="233">
        <v>74000</v>
      </c>
      <c r="M111" s="92">
        <v>34053</v>
      </c>
      <c r="N111" s="81">
        <f>M111/L111*100</f>
        <v>46.01756756756757</v>
      </c>
      <c r="O111" s="69"/>
      <c r="P111" s="233"/>
      <c r="Q111" s="92"/>
      <c r="R111" s="91"/>
      <c r="S111" s="2"/>
    </row>
    <row r="112" spans="1:19" ht="12.75">
      <c r="A112" s="104"/>
      <c r="B112" s="65"/>
      <c r="C112" s="228"/>
      <c r="D112" s="66" t="s">
        <v>409</v>
      </c>
      <c r="E112" s="66"/>
      <c r="F112" s="66"/>
      <c r="G112" s="68"/>
      <c r="H112" s="66"/>
      <c r="I112" s="66"/>
      <c r="J112" s="66"/>
      <c r="K112" s="218"/>
      <c r="L112" s="233"/>
      <c r="M112" s="92"/>
      <c r="N112" s="81"/>
      <c r="O112" s="69"/>
      <c r="P112" s="233"/>
      <c r="Q112" s="92"/>
      <c r="R112" s="91"/>
      <c r="S112" s="2"/>
    </row>
    <row r="113" spans="1:19" ht="12.75">
      <c r="A113" s="104"/>
      <c r="B113" s="65"/>
      <c r="C113" s="228">
        <v>3110</v>
      </c>
      <c r="D113" s="66" t="s">
        <v>335</v>
      </c>
      <c r="E113" s="66"/>
      <c r="F113" s="66"/>
      <c r="G113" s="68"/>
      <c r="H113" s="66"/>
      <c r="I113" s="66"/>
      <c r="J113" s="66"/>
      <c r="K113" s="218"/>
      <c r="L113" s="233"/>
      <c r="M113" s="92"/>
      <c r="N113" s="81"/>
      <c r="O113" s="69">
        <v>95100</v>
      </c>
      <c r="P113" s="233">
        <v>74000</v>
      </c>
      <c r="Q113" s="92">
        <v>33576.76</v>
      </c>
      <c r="R113" s="91">
        <f>Q113/P113*100</f>
        <v>45.374</v>
      </c>
      <c r="S113" s="2"/>
    </row>
    <row r="114" spans="1:19" ht="12.75">
      <c r="A114" s="104"/>
      <c r="B114" s="65"/>
      <c r="C114" s="228"/>
      <c r="D114" s="66"/>
      <c r="E114" s="66"/>
      <c r="F114" s="66"/>
      <c r="G114" s="68"/>
      <c r="H114" s="66"/>
      <c r="I114" s="66"/>
      <c r="J114" s="66"/>
      <c r="K114" s="218"/>
      <c r="L114" s="233"/>
      <c r="M114" s="92"/>
      <c r="N114" s="81"/>
      <c r="O114" s="69"/>
      <c r="P114" s="233"/>
      <c r="Q114" s="92"/>
      <c r="R114" s="91"/>
      <c r="S114" s="2"/>
    </row>
    <row r="115" spans="1:19" ht="12.75">
      <c r="A115" s="104"/>
      <c r="B115" s="104">
        <v>85228</v>
      </c>
      <c r="C115" s="228" t="s">
        <v>121</v>
      </c>
      <c r="D115" s="66"/>
      <c r="E115" s="66"/>
      <c r="F115" s="66"/>
      <c r="G115" s="68"/>
      <c r="H115" s="66"/>
      <c r="I115" s="66"/>
      <c r="J115" s="66"/>
      <c r="K115" s="218">
        <f>K118</f>
        <v>5000</v>
      </c>
      <c r="L115" s="233">
        <f>L118</f>
        <v>5000</v>
      </c>
      <c r="M115" s="92">
        <f>M118</f>
        <v>2495</v>
      </c>
      <c r="N115" s="81">
        <f>M115/L115*100</f>
        <v>49.9</v>
      </c>
      <c r="O115" s="69" t="e">
        <f>#REF!+O121</f>
        <v>#REF!</v>
      </c>
      <c r="P115" s="233">
        <f>P121</f>
        <v>5000</v>
      </c>
      <c r="Q115" s="92">
        <f>Q121</f>
        <v>1280</v>
      </c>
      <c r="R115" s="91">
        <f>Q115/P115*100</f>
        <v>25.6</v>
      </c>
      <c r="S115" s="2"/>
    </row>
    <row r="116" spans="1:19" ht="12.75">
      <c r="A116" s="104"/>
      <c r="B116" s="65"/>
      <c r="C116" s="228">
        <v>2010</v>
      </c>
      <c r="D116" s="66" t="s">
        <v>406</v>
      </c>
      <c r="E116" s="66"/>
      <c r="F116" s="66"/>
      <c r="G116" s="68"/>
      <c r="H116" s="66"/>
      <c r="I116" s="66"/>
      <c r="J116" s="66"/>
      <c r="K116" s="218"/>
      <c r="L116" s="233"/>
      <c r="M116" s="92"/>
      <c r="N116" s="81"/>
      <c r="O116" s="69"/>
      <c r="P116" s="233"/>
      <c r="Q116" s="92"/>
      <c r="R116" s="91"/>
      <c r="S116" s="2"/>
    </row>
    <row r="117" spans="1:19" ht="12.75">
      <c r="A117" s="104"/>
      <c r="B117" s="65"/>
      <c r="C117" s="228"/>
      <c r="D117" s="66" t="s">
        <v>407</v>
      </c>
      <c r="E117" s="66"/>
      <c r="F117" s="66"/>
      <c r="G117" s="68"/>
      <c r="H117" s="66"/>
      <c r="I117" s="66"/>
      <c r="J117" s="66"/>
      <c r="K117" s="218"/>
      <c r="L117" s="233"/>
      <c r="M117" s="92"/>
      <c r="N117" s="81"/>
      <c r="O117" s="69"/>
      <c r="P117" s="233"/>
      <c r="Q117" s="92"/>
      <c r="R117" s="91"/>
      <c r="S117" s="2"/>
    </row>
    <row r="118" spans="1:19" ht="12.75">
      <c r="A118" s="104"/>
      <c r="B118" s="65"/>
      <c r="C118" s="228"/>
      <c r="D118" s="66" t="s">
        <v>408</v>
      </c>
      <c r="E118" s="66"/>
      <c r="F118" s="66"/>
      <c r="G118" s="68"/>
      <c r="H118" s="66"/>
      <c r="I118" s="66"/>
      <c r="J118" s="66"/>
      <c r="K118" s="218">
        <v>5000</v>
      </c>
      <c r="L118" s="233">
        <v>5000</v>
      </c>
      <c r="M118" s="92">
        <v>2495</v>
      </c>
      <c r="N118" s="81">
        <f>M118/L118*100</f>
        <v>49.9</v>
      </c>
      <c r="O118" s="69"/>
      <c r="P118" s="233"/>
      <c r="Q118" s="92"/>
      <c r="R118" s="91"/>
      <c r="S118" s="2"/>
    </row>
    <row r="119" spans="1:19" ht="12.75">
      <c r="A119" s="104"/>
      <c r="B119" s="65"/>
      <c r="C119" s="228"/>
      <c r="D119" s="66" t="s">
        <v>409</v>
      </c>
      <c r="E119" s="66"/>
      <c r="F119" s="66"/>
      <c r="G119" s="68"/>
      <c r="H119" s="66"/>
      <c r="I119" s="66"/>
      <c r="J119" s="66"/>
      <c r="K119" s="218"/>
      <c r="L119" s="233"/>
      <c r="M119" s="92"/>
      <c r="N119" s="81"/>
      <c r="O119" s="69"/>
      <c r="P119" s="233"/>
      <c r="Q119" s="92"/>
      <c r="R119" s="91"/>
      <c r="S119" s="2"/>
    </row>
    <row r="120" spans="1:19" ht="12.75">
      <c r="A120" s="104"/>
      <c r="B120" s="65"/>
      <c r="C120" s="228"/>
      <c r="D120" s="66"/>
      <c r="E120" s="66"/>
      <c r="F120" s="66"/>
      <c r="G120" s="68"/>
      <c r="H120" s="66"/>
      <c r="I120" s="66"/>
      <c r="J120" s="66"/>
      <c r="K120" s="218"/>
      <c r="L120" s="233"/>
      <c r="M120" s="92"/>
      <c r="N120" s="81"/>
      <c r="O120" s="69"/>
      <c r="P120" s="233"/>
      <c r="Q120" s="92"/>
      <c r="R120" s="91"/>
      <c r="S120" s="2"/>
    </row>
    <row r="121" spans="1:19" ht="12.75">
      <c r="A121" s="104"/>
      <c r="B121" s="65"/>
      <c r="C121" s="228">
        <v>4300</v>
      </c>
      <c r="D121" s="66" t="s">
        <v>400</v>
      </c>
      <c r="E121" s="66"/>
      <c r="F121" s="66"/>
      <c r="G121" s="68"/>
      <c r="H121" s="66"/>
      <c r="I121" s="66"/>
      <c r="J121" s="66"/>
      <c r="K121" s="218"/>
      <c r="L121" s="233"/>
      <c r="M121" s="92"/>
      <c r="N121" s="81"/>
      <c r="O121" s="69">
        <v>0</v>
      </c>
      <c r="P121" s="233">
        <v>5000</v>
      </c>
      <c r="Q121" s="92">
        <v>1280</v>
      </c>
      <c r="R121" s="91">
        <f>Q121/P121*100</f>
        <v>25.6</v>
      </c>
      <c r="S121" s="2"/>
    </row>
    <row r="122" spans="1:19" ht="12.75">
      <c r="A122" s="104"/>
      <c r="B122" s="65"/>
      <c r="C122" s="228"/>
      <c r="D122" s="66"/>
      <c r="E122" s="66"/>
      <c r="F122" s="66"/>
      <c r="G122" s="68"/>
      <c r="H122" s="66"/>
      <c r="I122" s="66"/>
      <c r="J122" s="66"/>
      <c r="K122" s="69"/>
      <c r="L122" s="233"/>
      <c r="M122" s="92"/>
      <c r="N122" s="81"/>
      <c r="O122" s="69"/>
      <c r="P122" s="233"/>
      <c r="Q122" s="92"/>
      <c r="R122" s="91"/>
      <c r="S122" s="2"/>
    </row>
    <row r="123" spans="1:19" ht="12.75">
      <c r="A123" s="60"/>
      <c r="B123" s="235"/>
      <c r="C123" s="236"/>
      <c r="D123" s="235" t="s">
        <v>108</v>
      </c>
      <c r="E123" s="235"/>
      <c r="F123" s="235"/>
      <c r="G123" s="239"/>
      <c r="H123" s="235"/>
      <c r="I123" s="235"/>
      <c r="J123" s="235"/>
      <c r="K123" s="266">
        <f>K70+K46+K21</f>
        <v>1948600</v>
      </c>
      <c r="L123" s="269">
        <f>L10+L21+L46+L70</f>
        <v>2161009</v>
      </c>
      <c r="M123" s="271">
        <f>M10+M21+M46+M70</f>
        <v>1024224.76</v>
      </c>
      <c r="N123" s="283">
        <f>M123/L123*100</f>
        <v>47.39567303976985</v>
      </c>
      <c r="O123" s="266" t="e">
        <f>O70+O46+O21</f>
        <v>#REF!</v>
      </c>
      <c r="P123" s="269">
        <f>P70+P46+P21+P10</f>
        <v>2161009</v>
      </c>
      <c r="Q123" s="271">
        <f>Q70+Q46+Q21+Q10</f>
        <v>1021973.61</v>
      </c>
      <c r="R123" s="281">
        <f>Q123/P123*100</f>
        <v>47.29150179383797</v>
      </c>
      <c r="S123" s="2"/>
    </row>
    <row r="124" spans="1:19" ht="12.75">
      <c r="A124" s="286"/>
      <c r="B124" s="6"/>
      <c r="C124" s="268"/>
      <c r="D124" s="6"/>
      <c r="E124" s="6"/>
      <c r="F124" s="6"/>
      <c r="G124" s="282"/>
      <c r="H124" s="6"/>
      <c r="I124" s="6"/>
      <c r="J124" s="6"/>
      <c r="K124" s="7"/>
      <c r="L124" s="270"/>
      <c r="M124" s="272"/>
      <c r="N124" s="284"/>
      <c r="O124" s="267"/>
      <c r="P124" s="270"/>
      <c r="Q124" s="272"/>
      <c r="R124" s="285"/>
      <c r="S124" s="2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8"/>
      <c r="O125" s="2"/>
      <c r="P125" s="2"/>
      <c r="Q125" s="2"/>
      <c r="R125" s="3"/>
      <c r="S125" s="2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8"/>
      <c r="O126" s="2"/>
      <c r="P126" s="2"/>
      <c r="Q126" s="2"/>
      <c r="R126" s="3"/>
      <c r="S126" s="2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8"/>
      <c r="O127" s="2"/>
      <c r="P127" s="2"/>
      <c r="Q127" s="2"/>
      <c r="R127" s="3"/>
      <c r="S127" s="2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8"/>
      <c r="O128" s="2"/>
      <c r="P128" s="2"/>
      <c r="Q128" s="2"/>
      <c r="R128" s="3"/>
      <c r="S128" s="2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8"/>
      <c r="O129" s="2"/>
      <c r="P129" s="2"/>
      <c r="Q129" s="2"/>
      <c r="R129" s="3"/>
      <c r="S129" s="2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8"/>
      <c r="O130" s="2"/>
      <c r="P130" s="2"/>
      <c r="Q130" s="2"/>
      <c r="R130" s="3"/>
      <c r="S130" s="2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8"/>
      <c r="O131" s="2"/>
      <c r="P131" s="2"/>
      <c r="Q131" s="2"/>
      <c r="R131" s="3"/>
      <c r="S131" s="2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8"/>
      <c r="O132" s="2"/>
      <c r="P132" s="2"/>
      <c r="Q132" s="2"/>
      <c r="R132" s="3"/>
      <c r="S132" s="2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8"/>
      <c r="O133" s="2"/>
      <c r="P133" s="2"/>
      <c r="Q133" s="2"/>
      <c r="R133" s="3"/>
      <c r="S133" s="2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5"/>
      <c r="L134" s="2"/>
      <c r="M134" s="2"/>
      <c r="N134" s="38"/>
      <c r="O134" s="2"/>
      <c r="P134" s="2"/>
      <c r="Q134" s="2"/>
      <c r="R134" s="3"/>
      <c r="S134" s="2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5"/>
      <c r="L135" s="2"/>
      <c r="M135" s="2"/>
      <c r="N135" s="38"/>
      <c r="O135" s="2"/>
      <c r="P135" s="2"/>
      <c r="Q135" s="2"/>
      <c r="R135" s="3"/>
      <c r="S135" s="2"/>
    </row>
    <row r="136" spans="1:18" ht="15.75">
      <c r="A136" s="25"/>
      <c r="B136" s="14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25"/>
      <c r="Q136" s="25"/>
      <c r="R136" s="36"/>
    </row>
    <row r="137" spans="1:18" ht="15.75">
      <c r="A137" s="25"/>
      <c r="C137" s="31"/>
      <c r="R137" s="36"/>
    </row>
    <row r="138" spans="1:18" ht="15.75">
      <c r="A138" s="25"/>
      <c r="C138" s="31"/>
      <c r="R138" s="36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/>
      <c r="S139" s="2"/>
      <c r="T139" s="2"/>
      <c r="U139" s="2"/>
      <c r="V139" s="2"/>
      <c r="W139" s="2"/>
      <c r="X139" s="2"/>
    </row>
    <row r="140" spans="1:24" ht="12.75">
      <c r="A140" s="20"/>
      <c r="B140" s="20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41"/>
      <c r="P140" s="37"/>
      <c r="Q140" s="37"/>
      <c r="R140" s="42"/>
      <c r="S140" s="2"/>
      <c r="T140" s="2"/>
      <c r="U140" s="2"/>
      <c r="V140" s="2"/>
      <c r="W140" s="2"/>
      <c r="X140" s="2"/>
    </row>
    <row r="141" spans="1:24" ht="12.75">
      <c r="A141" s="20"/>
      <c r="B141" s="20"/>
      <c r="C141" s="37"/>
      <c r="D141" s="37"/>
      <c r="E141" s="37"/>
      <c r="F141" s="37"/>
      <c r="G141" s="37"/>
      <c r="H141" s="37"/>
      <c r="I141" s="37"/>
      <c r="J141" s="37"/>
      <c r="K141" s="41"/>
      <c r="L141" s="37"/>
      <c r="M141" s="37"/>
      <c r="N141" s="43"/>
      <c r="O141" s="41"/>
      <c r="P141" s="37"/>
      <c r="Q141" s="37"/>
      <c r="R141" s="43"/>
      <c r="S141" s="2"/>
      <c r="T141" s="2"/>
      <c r="U141" s="2"/>
      <c r="V141" s="2"/>
      <c r="W141" s="2"/>
      <c r="X141" s="2"/>
    </row>
    <row r="142" spans="1:24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42"/>
      <c r="O142" s="37"/>
      <c r="P142" s="37"/>
      <c r="Q142" s="37"/>
      <c r="R142" s="42"/>
      <c r="S142" s="2"/>
      <c r="T142" s="2"/>
      <c r="U142" s="2"/>
      <c r="V142" s="2"/>
      <c r="W142" s="2"/>
      <c r="X142" s="2"/>
    </row>
    <row r="143" spans="1:24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42"/>
      <c r="O143" s="41"/>
      <c r="P143" s="37"/>
      <c r="Q143" s="37"/>
      <c r="R143" s="42"/>
      <c r="S143" s="2"/>
      <c r="T143" s="2"/>
      <c r="U143" s="2"/>
      <c r="V143" s="2"/>
      <c r="W143" s="2"/>
      <c r="X143" s="2"/>
    </row>
    <row r="144" spans="1:24" ht="12.75">
      <c r="A144" s="20"/>
      <c r="B144" s="20"/>
      <c r="C144" s="20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42"/>
      <c r="O144" s="41"/>
      <c r="P144" s="37"/>
      <c r="Q144" s="37"/>
      <c r="R144" s="42"/>
      <c r="S144" s="2"/>
      <c r="T144" s="2"/>
      <c r="U144" s="2"/>
      <c r="V144" s="2"/>
      <c r="W144" s="2"/>
      <c r="X144" s="2"/>
    </row>
    <row r="145" spans="1:24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42"/>
      <c r="O145" s="41"/>
      <c r="P145" s="37"/>
      <c r="Q145" s="37"/>
      <c r="R145" s="42"/>
      <c r="S145" s="2"/>
      <c r="T145" s="2"/>
      <c r="U145" s="2"/>
      <c r="V145" s="2"/>
      <c r="W145" s="2"/>
      <c r="X145" s="2"/>
    </row>
    <row r="146" spans="1:24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44"/>
      <c r="L146" s="44"/>
      <c r="M146" s="44"/>
      <c r="N146" s="44"/>
      <c r="O146" s="45"/>
      <c r="P146" s="45"/>
      <c r="Q146" s="45"/>
      <c r="R146" s="44"/>
      <c r="S146" s="2"/>
      <c r="T146" s="2"/>
      <c r="U146" s="2"/>
      <c r="V146" s="2"/>
      <c r="W146" s="2"/>
      <c r="X146" s="2"/>
    </row>
    <row r="147" spans="1:24" ht="12.75">
      <c r="A147" s="2"/>
      <c r="B147" s="12"/>
      <c r="C147" s="20"/>
      <c r="D147" s="20"/>
      <c r="E147" s="20"/>
      <c r="F147" s="20"/>
      <c r="G147" s="20"/>
      <c r="H147" s="20"/>
      <c r="I147" s="20"/>
      <c r="J147" s="20"/>
      <c r="K147" s="44"/>
      <c r="L147" s="44"/>
      <c r="M147" s="44"/>
      <c r="N147" s="44"/>
      <c r="O147" s="45"/>
      <c r="P147" s="45"/>
      <c r="Q147" s="45"/>
      <c r="R147" s="44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46"/>
      <c r="P148" s="46"/>
      <c r="Q148" s="46"/>
      <c r="R148" s="3"/>
      <c r="S148" s="2"/>
      <c r="T148" s="2"/>
      <c r="U148" s="2"/>
      <c r="V148" s="2"/>
      <c r="W148" s="2"/>
      <c r="X148" s="2"/>
    </row>
    <row r="149" spans="1:24" ht="12.75">
      <c r="A149" s="2"/>
      <c r="B149" s="37"/>
      <c r="C149" s="37"/>
      <c r="D149" s="37"/>
      <c r="E149" s="37"/>
      <c r="F149" s="37"/>
      <c r="G149" s="37"/>
      <c r="H149" s="37"/>
      <c r="I149" s="37"/>
      <c r="J149" s="37"/>
      <c r="K149" s="42"/>
      <c r="L149" s="42"/>
      <c r="M149" s="42"/>
      <c r="N149" s="42"/>
      <c r="O149" s="43"/>
      <c r="P149" s="43"/>
      <c r="Q149" s="43"/>
      <c r="R149" s="42"/>
      <c r="S149" s="2"/>
      <c r="T149" s="2"/>
      <c r="U149" s="2"/>
      <c r="V149" s="2"/>
      <c r="W149" s="2"/>
      <c r="X149" s="2"/>
    </row>
    <row r="150" spans="1:24" ht="12.75">
      <c r="A150" s="2"/>
      <c r="B150" s="37"/>
      <c r="C150" s="37"/>
      <c r="D150" s="37"/>
      <c r="E150" s="37"/>
      <c r="F150" s="37"/>
      <c r="G150" s="37"/>
      <c r="H150" s="37"/>
      <c r="I150" s="37"/>
      <c r="J150" s="37"/>
      <c r="K150" s="42"/>
      <c r="L150" s="42"/>
      <c r="M150" s="42"/>
      <c r="N150" s="42"/>
      <c r="O150" s="43"/>
      <c r="P150" s="43"/>
      <c r="Q150" s="43"/>
      <c r="R150" s="42"/>
      <c r="S150" s="2"/>
      <c r="T150" s="2"/>
      <c r="U150" s="2"/>
      <c r="V150" s="2"/>
      <c r="W150" s="2"/>
      <c r="X150" s="2"/>
    </row>
    <row r="151" spans="1:24" ht="12.75">
      <c r="A151" s="2"/>
      <c r="B151" s="37"/>
      <c r="C151" s="37"/>
      <c r="D151" s="37"/>
      <c r="E151" s="37"/>
      <c r="F151" s="37"/>
      <c r="G151" s="37"/>
      <c r="H151" s="37"/>
      <c r="I151" s="37"/>
      <c r="J151" s="37"/>
      <c r="K151" s="42"/>
      <c r="L151" s="42"/>
      <c r="M151" s="42"/>
      <c r="N151" s="42"/>
      <c r="O151" s="43"/>
      <c r="P151" s="43"/>
      <c r="Q151" s="43"/>
      <c r="R151" s="42"/>
      <c r="S151" s="2"/>
      <c r="T151" s="2"/>
      <c r="U151" s="2"/>
      <c r="V151" s="2"/>
      <c r="W151" s="2"/>
      <c r="X151" s="2"/>
    </row>
    <row r="152" spans="1:24" ht="12.75">
      <c r="A152" s="2"/>
      <c r="B152" s="37"/>
      <c r="C152" s="37"/>
      <c r="D152" s="37"/>
      <c r="E152" s="37"/>
      <c r="F152" s="37"/>
      <c r="G152" s="37"/>
      <c r="H152" s="37"/>
      <c r="I152" s="37"/>
      <c r="J152" s="37"/>
      <c r="K152" s="42"/>
      <c r="L152" s="42"/>
      <c r="M152" s="42"/>
      <c r="N152" s="42"/>
      <c r="O152" s="43"/>
      <c r="P152" s="43"/>
      <c r="Q152" s="43"/>
      <c r="R152" s="42"/>
      <c r="S152" s="2"/>
      <c r="T152" s="2"/>
      <c r="U152" s="2"/>
      <c r="V152" s="2"/>
      <c r="W152" s="2"/>
      <c r="X152" s="2"/>
    </row>
    <row r="153" spans="1:24" ht="12.75">
      <c r="A153" s="2"/>
      <c r="B153" s="37"/>
      <c r="C153" s="37"/>
      <c r="D153" s="37"/>
      <c r="E153" s="37"/>
      <c r="F153" s="37"/>
      <c r="G153" s="37"/>
      <c r="H153" s="37"/>
      <c r="I153" s="37"/>
      <c r="J153" s="37"/>
      <c r="K153" s="42"/>
      <c r="L153" s="42"/>
      <c r="M153" s="42"/>
      <c r="N153" s="42"/>
      <c r="O153" s="43"/>
      <c r="P153" s="43"/>
      <c r="Q153" s="43"/>
      <c r="R153" s="42"/>
      <c r="S153" s="2"/>
      <c r="T153" s="2"/>
      <c r="U153" s="2"/>
      <c r="V153" s="2"/>
      <c r="W153" s="2"/>
      <c r="X153" s="2"/>
    </row>
    <row r="154" spans="1:24" ht="12.75">
      <c r="A154" s="2"/>
      <c r="B154" s="37"/>
      <c r="C154" s="37"/>
      <c r="D154" s="37"/>
      <c r="E154" s="37"/>
      <c r="F154" s="37"/>
      <c r="G154" s="37"/>
      <c r="H154" s="37"/>
      <c r="I154" s="37"/>
      <c r="J154" s="37"/>
      <c r="K154" s="42"/>
      <c r="L154" s="37"/>
      <c r="M154" s="37"/>
      <c r="N154" s="42"/>
      <c r="O154" s="43"/>
      <c r="P154" s="41"/>
      <c r="Q154" s="41"/>
      <c r="R154" s="42"/>
      <c r="S154" s="2"/>
      <c r="T154" s="2"/>
      <c r="U154" s="2"/>
      <c r="V154" s="2"/>
      <c r="W154" s="2"/>
      <c r="X154" s="2"/>
    </row>
    <row r="155" spans="1:24" ht="12.75">
      <c r="A155" s="2"/>
      <c r="B155" s="37"/>
      <c r="C155" s="37"/>
      <c r="D155" s="37"/>
      <c r="E155" s="37"/>
      <c r="F155" s="37"/>
      <c r="G155" s="37"/>
      <c r="H155" s="37"/>
      <c r="I155" s="37"/>
      <c r="J155" s="37"/>
      <c r="K155" s="42"/>
      <c r="L155" s="37"/>
      <c r="M155" s="37"/>
      <c r="N155" s="42"/>
      <c r="O155" s="43"/>
      <c r="P155" s="41"/>
      <c r="Q155" s="41"/>
      <c r="R155" s="42"/>
      <c r="S155" s="2"/>
      <c r="T155" s="2"/>
      <c r="U155" s="2"/>
      <c r="V155" s="2"/>
      <c r="W155" s="2"/>
      <c r="X155" s="2"/>
    </row>
    <row r="156" spans="1:24" ht="12.75">
      <c r="A156" s="2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42"/>
      <c r="M156" s="42"/>
      <c r="N156" s="42"/>
      <c r="O156" s="41"/>
      <c r="P156" s="41"/>
      <c r="Q156" s="41"/>
      <c r="R156" s="42"/>
      <c r="S156" s="2"/>
      <c r="T156" s="2"/>
      <c r="U156" s="2"/>
      <c r="V156" s="2"/>
      <c r="W156" s="2"/>
      <c r="X156" s="2"/>
    </row>
    <row r="157" spans="1:24" ht="12.75">
      <c r="A157" s="2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42"/>
      <c r="M157" s="42"/>
      <c r="N157" s="42"/>
      <c r="O157" s="41"/>
      <c r="P157" s="41"/>
      <c r="Q157" s="41"/>
      <c r="R157" s="42"/>
      <c r="S157" s="2"/>
      <c r="T157" s="2"/>
      <c r="U157" s="2"/>
      <c r="V157" s="2"/>
      <c r="W157" s="2"/>
      <c r="X157" s="2"/>
    </row>
    <row r="158" spans="1:24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42"/>
      <c r="M158" s="42"/>
      <c r="N158" s="42"/>
      <c r="O158" s="41"/>
      <c r="P158" s="41"/>
      <c r="Q158" s="41"/>
      <c r="R158" s="42"/>
      <c r="S158" s="2"/>
      <c r="T158" s="2"/>
      <c r="U158" s="2"/>
      <c r="V158" s="2"/>
      <c r="W158" s="2"/>
      <c r="X158" s="2"/>
    </row>
    <row r="159" spans="1:24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44"/>
      <c r="L159" s="44"/>
      <c r="M159" s="44"/>
      <c r="N159" s="44"/>
      <c r="O159" s="45"/>
      <c r="P159" s="45"/>
      <c r="Q159" s="45"/>
      <c r="R159" s="44"/>
      <c r="S159" s="2"/>
      <c r="T159" s="2"/>
      <c r="U159" s="2"/>
      <c r="V159" s="2"/>
      <c r="W159" s="2"/>
      <c r="X159" s="2"/>
    </row>
    <row r="160" spans="1:24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44"/>
      <c r="L160" s="44"/>
      <c r="M160" s="44"/>
      <c r="N160" s="44"/>
      <c r="O160" s="21"/>
      <c r="P160" s="21"/>
      <c r="Q160" s="21"/>
      <c r="R160" s="44"/>
      <c r="S160" s="2"/>
      <c r="T160" s="2"/>
      <c r="U160" s="2"/>
      <c r="V160" s="2"/>
      <c r="W160" s="2"/>
      <c r="X160" s="2"/>
    </row>
    <row r="161" spans="1:24" ht="12.75">
      <c r="A161" s="2"/>
      <c r="B161" s="37"/>
      <c r="C161" s="37"/>
      <c r="D161" s="37"/>
      <c r="E161" s="37"/>
      <c r="F161" s="37"/>
      <c r="G161" s="37"/>
      <c r="H161" s="37"/>
      <c r="I161" s="37"/>
      <c r="J161" s="37"/>
      <c r="K161" s="42"/>
      <c r="L161" s="42"/>
      <c r="M161" s="42"/>
      <c r="N161" s="42"/>
      <c r="O161" s="41"/>
      <c r="P161" s="41"/>
      <c r="Q161" s="41"/>
      <c r="R161" s="42"/>
      <c r="S161" s="2"/>
      <c r="T161" s="2"/>
      <c r="U161" s="2"/>
      <c r="V161" s="2"/>
      <c r="W161" s="2"/>
      <c r="X161" s="2"/>
    </row>
    <row r="162" spans="1:24" ht="12.75">
      <c r="A162" s="2"/>
      <c r="B162" s="37"/>
      <c r="C162" s="37"/>
      <c r="D162" s="37"/>
      <c r="E162" s="37"/>
      <c r="F162" s="37"/>
      <c r="G162" s="37"/>
      <c r="H162" s="37"/>
      <c r="I162" s="37"/>
      <c r="J162" s="37"/>
      <c r="K162" s="42"/>
      <c r="L162" s="42"/>
      <c r="M162" s="42"/>
      <c r="N162" s="42"/>
      <c r="O162" s="41"/>
      <c r="P162" s="41"/>
      <c r="Q162" s="43"/>
      <c r="R162" s="42"/>
      <c r="S162" s="2"/>
      <c r="T162" s="2"/>
      <c r="U162" s="2"/>
      <c r="V162" s="2"/>
      <c r="W162" s="2"/>
      <c r="X162" s="2"/>
    </row>
    <row r="163" spans="1:24" ht="12.75">
      <c r="A163" s="2"/>
      <c r="B163" s="37"/>
      <c r="C163" s="37"/>
      <c r="D163" s="37"/>
      <c r="E163" s="37"/>
      <c r="F163" s="37"/>
      <c r="G163" s="37"/>
      <c r="H163" s="37"/>
      <c r="I163" s="37"/>
      <c r="J163" s="37"/>
      <c r="K163" s="42"/>
      <c r="L163" s="42"/>
      <c r="M163" s="42"/>
      <c r="N163" s="42"/>
      <c r="O163" s="43"/>
      <c r="P163" s="41"/>
      <c r="Q163" s="43"/>
      <c r="R163" s="42"/>
      <c r="S163" s="2"/>
      <c r="T163" s="2"/>
      <c r="U163" s="2"/>
      <c r="V163" s="2"/>
      <c r="W163" s="2"/>
      <c r="X163" s="2"/>
    </row>
    <row r="164" spans="1:24" ht="12.75">
      <c r="A164" s="2"/>
      <c r="B164" s="37"/>
      <c r="C164" s="37"/>
      <c r="D164" s="37"/>
      <c r="E164" s="37"/>
      <c r="F164" s="37"/>
      <c r="G164" s="37"/>
      <c r="H164" s="37"/>
      <c r="I164" s="37"/>
      <c r="J164" s="37"/>
      <c r="K164" s="42"/>
      <c r="L164" s="42"/>
      <c r="M164" s="42"/>
      <c r="N164" s="42"/>
      <c r="O164" s="41"/>
      <c r="P164" s="41"/>
      <c r="Q164" s="43"/>
      <c r="R164" s="42"/>
      <c r="S164" s="2"/>
      <c r="T164" s="2"/>
      <c r="U164" s="2"/>
      <c r="V164" s="2"/>
      <c r="W164" s="2"/>
      <c r="X164" s="2"/>
    </row>
    <row r="165" spans="1:24" ht="12.75">
      <c r="A165" s="2"/>
      <c r="B165" s="37"/>
      <c r="C165" s="37"/>
      <c r="D165" s="37"/>
      <c r="E165" s="37"/>
      <c r="F165" s="37"/>
      <c r="G165" s="37"/>
      <c r="H165" s="37"/>
      <c r="I165" s="37"/>
      <c r="J165" s="37"/>
      <c r="K165" s="42"/>
      <c r="L165" s="42"/>
      <c r="M165" s="42"/>
      <c r="N165" s="42"/>
      <c r="O165" s="41"/>
      <c r="P165" s="41"/>
      <c r="Q165" s="43"/>
      <c r="R165" s="42"/>
      <c r="S165" s="2"/>
      <c r="T165" s="2"/>
      <c r="U165" s="2"/>
      <c r="V165" s="2"/>
      <c r="W165" s="2"/>
      <c r="X165" s="2"/>
    </row>
    <row r="166" spans="1:24" ht="12.75">
      <c r="A166" s="2"/>
      <c r="B166" s="37"/>
      <c r="C166" s="37"/>
      <c r="D166" s="37"/>
      <c r="E166" s="37"/>
      <c r="F166" s="37"/>
      <c r="G166" s="37"/>
      <c r="H166" s="37"/>
      <c r="I166" s="37"/>
      <c r="J166" s="37"/>
      <c r="K166" s="42"/>
      <c r="L166" s="42"/>
      <c r="M166" s="42"/>
      <c r="N166" s="42"/>
      <c r="O166" s="41"/>
      <c r="P166" s="41"/>
      <c r="Q166" s="43"/>
      <c r="R166" s="42"/>
      <c r="S166" s="2"/>
      <c r="T166" s="2"/>
      <c r="U166" s="2"/>
      <c r="V166" s="2"/>
      <c r="W166" s="2"/>
      <c r="X166" s="2"/>
    </row>
    <row r="167" spans="1:24" ht="12.75">
      <c r="A167" s="2"/>
      <c r="B167" s="37"/>
      <c r="C167" s="37"/>
      <c r="D167" s="37"/>
      <c r="E167" s="37"/>
      <c r="F167" s="37"/>
      <c r="G167" s="37"/>
      <c r="H167" s="37"/>
      <c r="I167" s="37"/>
      <c r="J167" s="37"/>
      <c r="K167" s="42"/>
      <c r="L167" s="42"/>
      <c r="M167" s="42"/>
      <c r="N167" s="42"/>
      <c r="O167" s="41"/>
      <c r="P167" s="41"/>
      <c r="Q167" s="43"/>
      <c r="R167" s="42"/>
      <c r="S167" s="2"/>
      <c r="T167" s="2"/>
      <c r="U167" s="2"/>
      <c r="V167" s="2"/>
      <c r="W167" s="2"/>
      <c r="X167" s="2"/>
    </row>
    <row r="168" spans="1:24" ht="12.75">
      <c r="A168" s="2"/>
      <c r="B168" s="37"/>
      <c r="C168" s="37"/>
      <c r="D168" s="37"/>
      <c r="E168" s="37"/>
      <c r="F168" s="37"/>
      <c r="G168" s="37"/>
      <c r="H168" s="37"/>
      <c r="I168" s="37"/>
      <c r="J168" s="37"/>
      <c r="K168" s="42"/>
      <c r="L168" s="42"/>
      <c r="M168" s="42"/>
      <c r="N168" s="42"/>
      <c r="O168" s="41"/>
      <c r="P168" s="41"/>
      <c r="Q168" s="43"/>
      <c r="R168" s="42"/>
      <c r="S168" s="2"/>
      <c r="T168" s="2"/>
      <c r="U168" s="2"/>
      <c r="V168" s="2"/>
      <c r="W168" s="2"/>
      <c r="X168" s="2"/>
    </row>
    <row r="169" spans="1:24" ht="12.75">
      <c r="A169" s="2"/>
      <c r="B169" s="37"/>
      <c r="C169" s="37"/>
      <c r="D169" s="37"/>
      <c r="E169" s="37"/>
      <c r="F169" s="37"/>
      <c r="G169" s="37"/>
      <c r="H169" s="37"/>
      <c r="I169" s="37"/>
      <c r="J169" s="37"/>
      <c r="K169" s="42"/>
      <c r="L169" s="42"/>
      <c r="M169" s="42"/>
      <c r="N169" s="42"/>
      <c r="O169" s="41"/>
      <c r="P169" s="41"/>
      <c r="Q169" s="43"/>
      <c r="R169" s="42"/>
      <c r="S169" s="2"/>
      <c r="T169" s="2"/>
      <c r="U169" s="2"/>
      <c r="V169" s="2"/>
      <c r="W169" s="2"/>
      <c r="X169" s="2"/>
    </row>
    <row r="170" spans="1:24" ht="12.75">
      <c r="A170" s="2"/>
      <c r="B170" s="37"/>
      <c r="C170" s="37"/>
      <c r="D170" s="37"/>
      <c r="E170" s="37"/>
      <c r="F170" s="37"/>
      <c r="G170" s="37"/>
      <c r="H170" s="37"/>
      <c r="I170" s="37"/>
      <c r="J170" s="37"/>
      <c r="K170" s="42"/>
      <c r="L170" s="42"/>
      <c r="M170" s="42"/>
      <c r="N170" s="42"/>
      <c r="O170" s="41"/>
      <c r="P170" s="41"/>
      <c r="Q170" s="43"/>
      <c r="R170" s="42"/>
      <c r="S170" s="2"/>
      <c r="T170" s="2"/>
      <c r="U170" s="2"/>
      <c r="V170" s="2"/>
      <c r="W170" s="2"/>
      <c r="X170" s="2"/>
    </row>
    <row r="171" spans="1:24" ht="12.75">
      <c r="A171" s="2"/>
      <c r="B171" s="37"/>
      <c r="C171" s="37"/>
      <c r="D171" s="37"/>
      <c r="E171" s="37"/>
      <c r="F171" s="37"/>
      <c r="G171" s="37"/>
      <c r="H171" s="37"/>
      <c r="I171" s="37"/>
      <c r="J171" s="37"/>
      <c r="K171" s="42"/>
      <c r="L171" s="42"/>
      <c r="M171" s="42"/>
      <c r="N171" s="42"/>
      <c r="O171" s="41"/>
      <c r="P171" s="41"/>
      <c r="Q171" s="43"/>
      <c r="R171" s="42"/>
      <c r="S171" s="2"/>
      <c r="T171" s="2"/>
      <c r="U171" s="2"/>
      <c r="V171" s="2"/>
      <c r="W171" s="2"/>
      <c r="X171" s="2"/>
    </row>
    <row r="172" spans="1:24" ht="12.75">
      <c r="A172" s="2"/>
      <c r="B172" s="37"/>
      <c r="C172" s="37"/>
      <c r="D172" s="37"/>
      <c r="E172" s="37"/>
      <c r="F172" s="37"/>
      <c r="G172" s="37"/>
      <c r="H172" s="37"/>
      <c r="I172" s="37"/>
      <c r="J172" s="37"/>
      <c r="K172" s="42"/>
      <c r="L172" s="42"/>
      <c r="M172" s="42"/>
      <c r="N172" s="42"/>
      <c r="O172" s="41"/>
      <c r="P172" s="41"/>
      <c r="Q172" s="43"/>
      <c r="R172" s="42"/>
      <c r="S172" s="2"/>
      <c r="T172" s="2"/>
      <c r="U172" s="2"/>
      <c r="V172" s="2"/>
      <c r="W172" s="2"/>
      <c r="X172" s="2"/>
    </row>
    <row r="173" spans="1:24" ht="12.75">
      <c r="A173" s="2"/>
      <c r="B173" s="37"/>
      <c r="C173" s="37"/>
      <c r="D173" s="37"/>
      <c r="E173" s="37"/>
      <c r="F173" s="37"/>
      <c r="G173" s="37"/>
      <c r="H173" s="37"/>
      <c r="I173" s="37"/>
      <c r="J173" s="37"/>
      <c r="K173" s="42"/>
      <c r="L173" s="42"/>
      <c r="M173" s="42"/>
      <c r="N173" s="42"/>
      <c r="O173" s="41"/>
      <c r="P173" s="41"/>
      <c r="Q173" s="43"/>
      <c r="R173" s="42"/>
      <c r="S173" s="2"/>
      <c r="T173" s="2"/>
      <c r="U173" s="2"/>
      <c r="V173" s="2"/>
      <c r="W173" s="2"/>
      <c r="X173" s="2"/>
    </row>
    <row r="174" spans="1:24" ht="12.75">
      <c r="A174" s="2"/>
      <c r="B174" s="37"/>
      <c r="C174" s="37"/>
      <c r="D174" s="37"/>
      <c r="E174" s="37"/>
      <c r="F174" s="37"/>
      <c r="G174" s="37"/>
      <c r="H174" s="37"/>
      <c r="I174" s="37"/>
      <c r="J174" s="37"/>
      <c r="K174" s="42"/>
      <c r="L174" s="42"/>
      <c r="M174" s="42"/>
      <c r="N174" s="42"/>
      <c r="O174" s="41"/>
      <c r="P174" s="41"/>
      <c r="Q174" s="43"/>
      <c r="R174" s="42"/>
      <c r="S174" s="2"/>
      <c r="T174" s="2"/>
      <c r="U174" s="2"/>
      <c r="V174" s="2"/>
      <c r="W174" s="2"/>
      <c r="X174" s="2"/>
    </row>
    <row r="175" spans="1:24" ht="12.75">
      <c r="A175" s="2"/>
      <c r="B175" s="37"/>
      <c r="C175" s="37"/>
      <c r="D175" s="37"/>
      <c r="E175" s="37"/>
      <c r="F175" s="37"/>
      <c r="G175" s="37"/>
      <c r="H175" s="37"/>
      <c r="I175" s="37"/>
      <c r="J175" s="37"/>
      <c r="K175" s="42"/>
      <c r="L175" s="42"/>
      <c r="M175" s="42"/>
      <c r="N175" s="42"/>
      <c r="O175" s="41"/>
      <c r="P175" s="41"/>
      <c r="Q175" s="43"/>
      <c r="R175" s="42"/>
      <c r="S175" s="2"/>
      <c r="T175" s="2"/>
      <c r="U175" s="2"/>
      <c r="V175" s="2"/>
      <c r="W175" s="2"/>
      <c r="X175" s="2"/>
    </row>
    <row r="176" spans="1:24" ht="12.75">
      <c r="A176" s="2"/>
      <c r="B176" s="37"/>
      <c r="C176" s="37"/>
      <c r="D176" s="37"/>
      <c r="E176" s="37"/>
      <c r="F176" s="37"/>
      <c r="G176" s="37"/>
      <c r="H176" s="37"/>
      <c r="I176" s="37"/>
      <c r="J176" s="37"/>
      <c r="K176" s="42"/>
      <c r="L176" s="42"/>
      <c r="M176" s="42"/>
      <c r="N176" s="42"/>
      <c r="O176" s="41"/>
      <c r="P176" s="41"/>
      <c r="Q176" s="43"/>
      <c r="R176" s="42"/>
      <c r="S176" s="2"/>
      <c r="T176" s="2"/>
      <c r="U176" s="2"/>
      <c r="V176" s="2"/>
      <c r="W176" s="2"/>
      <c r="X176" s="2"/>
    </row>
    <row r="177" spans="1:24" ht="12.75">
      <c r="A177" s="2"/>
      <c r="B177" s="37"/>
      <c r="C177" s="37"/>
      <c r="D177" s="37"/>
      <c r="E177" s="37"/>
      <c r="F177" s="37"/>
      <c r="G177" s="37"/>
      <c r="H177" s="37"/>
      <c r="I177" s="37"/>
      <c r="J177" s="37"/>
      <c r="K177" s="42"/>
      <c r="L177" s="42"/>
      <c r="M177" s="42"/>
      <c r="N177" s="42"/>
      <c r="O177" s="41"/>
      <c r="P177" s="41"/>
      <c r="Q177" s="43"/>
      <c r="R177" s="42"/>
      <c r="S177" s="2"/>
      <c r="T177" s="2"/>
      <c r="U177" s="2"/>
      <c r="V177" s="2"/>
      <c r="W177" s="2"/>
      <c r="X177" s="2"/>
    </row>
    <row r="178" spans="1:24" ht="12.75">
      <c r="A178" s="2"/>
      <c r="B178" s="37"/>
      <c r="C178" s="37"/>
      <c r="D178" s="37"/>
      <c r="E178" s="37"/>
      <c r="F178" s="37"/>
      <c r="G178" s="37"/>
      <c r="H178" s="37"/>
      <c r="I178" s="37"/>
      <c r="J178" s="37"/>
      <c r="K178" s="42"/>
      <c r="L178" s="42"/>
      <c r="M178" s="42"/>
      <c r="N178" s="42"/>
      <c r="O178" s="41"/>
      <c r="P178" s="41"/>
      <c r="Q178" s="43"/>
      <c r="R178" s="42"/>
      <c r="S178" s="2"/>
      <c r="T178" s="2"/>
      <c r="U178" s="2"/>
      <c r="V178" s="2"/>
      <c r="W178" s="2"/>
      <c r="X178" s="2"/>
    </row>
    <row r="179" spans="1:24" ht="12.75">
      <c r="A179" s="2"/>
      <c r="B179" s="37"/>
      <c r="C179" s="37"/>
      <c r="D179" s="37"/>
      <c r="E179" s="37"/>
      <c r="F179" s="37"/>
      <c r="G179" s="37"/>
      <c r="H179" s="37"/>
      <c r="I179" s="37"/>
      <c r="J179" s="37"/>
      <c r="K179" s="42"/>
      <c r="L179" s="42"/>
      <c r="M179" s="42"/>
      <c r="N179" s="42"/>
      <c r="O179" s="41"/>
      <c r="P179" s="41"/>
      <c r="Q179" s="43"/>
      <c r="R179" s="42"/>
      <c r="S179" s="2"/>
      <c r="T179" s="2"/>
      <c r="U179" s="2"/>
      <c r="V179" s="2"/>
      <c r="W179" s="2"/>
      <c r="X179" s="2"/>
    </row>
    <row r="180" spans="1:24" ht="12.75">
      <c r="A180" s="2"/>
      <c r="B180" s="37"/>
      <c r="C180" s="37"/>
      <c r="D180" s="37"/>
      <c r="E180" s="37"/>
      <c r="F180" s="37"/>
      <c r="G180" s="37"/>
      <c r="H180" s="37"/>
      <c r="I180" s="37"/>
      <c r="J180" s="37"/>
      <c r="K180" s="42"/>
      <c r="L180" s="42"/>
      <c r="M180" s="42"/>
      <c r="N180" s="42"/>
      <c r="O180" s="41"/>
      <c r="P180" s="41"/>
      <c r="Q180" s="43"/>
      <c r="R180" s="42"/>
      <c r="S180" s="2"/>
      <c r="T180" s="2"/>
      <c r="U180" s="2"/>
      <c r="V180" s="2"/>
      <c r="W180" s="2"/>
      <c r="X180" s="2"/>
    </row>
    <row r="181" spans="1:24" ht="12.75">
      <c r="A181" s="2"/>
      <c r="B181" s="37"/>
      <c r="C181" s="37"/>
      <c r="D181" s="37"/>
      <c r="E181" s="37"/>
      <c r="F181" s="37"/>
      <c r="G181" s="37"/>
      <c r="H181" s="37"/>
      <c r="I181" s="37"/>
      <c r="J181" s="37"/>
      <c r="K181" s="42"/>
      <c r="L181" s="42"/>
      <c r="M181" s="42"/>
      <c r="N181" s="42"/>
      <c r="O181" s="41"/>
      <c r="P181" s="41"/>
      <c r="Q181" s="43"/>
      <c r="R181" s="42"/>
      <c r="S181" s="2"/>
      <c r="T181" s="2"/>
      <c r="U181" s="2"/>
      <c r="V181" s="2"/>
      <c r="W181" s="2"/>
      <c r="X181" s="2"/>
    </row>
    <row r="182" spans="1:24" ht="12.75">
      <c r="A182" s="2"/>
      <c r="B182" s="37"/>
      <c r="C182" s="37"/>
      <c r="D182" s="37"/>
      <c r="E182" s="37"/>
      <c r="F182" s="37"/>
      <c r="G182" s="37"/>
      <c r="H182" s="37"/>
      <c r="I182" s="37"/>
      <c r="J182" s="37"/>
      <c r="K182" s="42"/>
      <c r="L182" s="42"/>
      <c r="M182" s="42"/>
      <c r="N182" s="42"/>
      <c r="O182" s="41"/>
      <c r="P182" s="41"/>
      <c r="Q182" s="43"/>
      <c r="R182" s="42"/>
      <c r="S182" s="2"/>
      <c r="T182" s="2"/>
      <c r="U182" s="2"/>
      <c r="V182" s="2"/>
      <c r="W182" s="2"/>
      <c r="X182" s="2"/>
    </row>
    <row r="183" spans="1:24" ht="12.75">
      <c r="A183" s="2"/>
      <c r="B183" s="37"/>
      <c r="C183" s="37"/>
      <c r="D183" s="37"/>
      <c r="E183" s="37"/>
      <c r="F183" s="37"/>
      <c r="G183" s="37"/>
      <c r="H183" s="37"/>
      <c r="I183" s="37"/>
      <c r="J183" s="37"/>
      <c r="K183" s="42"/>
      <c r="L183" s="42"/>
      <c r="M183" s="42"/>
      <c r="N183" s="42"/>
      <c r="O183" s="41"/>
      <c r="P183" s="41"/>
      <c r="Q183" s="43"/>
      <c r="R183" s="42"/>
      <c r="S183" s="2"/>
      <c r="T183" s="2"/>
      <c r="U183" s="2"/>
      <c r="V183" s="2"/>
      <c r="W183" s="2"/>
      <c r="X183" s="2"/>
    </row>
    <row r="184" spans="1:24" ht="12.75">
      <c r="A184" s="2"/>
      <c r="B184" s="37"/>
      <c r="C184" s="37"/>
      <c r="D184" s="37"/>
      <c r="E184" s="37"/>
      <c r="F184" s="37"/>
      <c r="G184" s="37"/>
      <c r="H184" s="37"/>
      <c r="I184" s="37"/>
      <c r="J184" s="37"/>
      <c r="K184" s="42"/>
      <c r="L184" s="42"/>
      <c r="M184" s="42"/>
      <c r="N184" s="42"/>
      <c r="O184" s="41"/>
      <c r="P184" s="41"/>
      <c r="Q184" s="43"/>
      <c r="R184" s="42"/>
      <c r="S184" s="2"/>
      <c r="T184" s="2"/>
      <c r="U184" s="2"/>
      <c r="V184" s="2"/>
      <c r="W184" s="2"/>
      <c r="X184" s="2"/>
    </row>
    <row r="185" spans="1:24" ht="12.75">
      <c r="A185" s="2"/>
      <c r="B185" s="37"/>
      <c r="C185" s="37"/>
      <c r="D185" s="37"/>
      <c r="E185" s="37"/>
      <c r="F185" s="37"/>
      <c r="G185" s="37"/>
      <c r="H185" s="37"/>
      <c r="I185" s="37"/>
      <c r="J185" s="37"/>
      <c r="K185" s="42"/>
      <c r="L185" s="42"/>
      <c r="M185" s="42"/>
      <c r="N185" s="42"/>
      <c r="O185" s="41"/>
      <c r="P185" s="41"/>
      <c r="Q185" s="43"/>
      <c r="R185" s="42"/>
      <c r="S185" s="2"/>
      <c r="T185" s="2"/>
      <c r="U185" s="2"/>
      <c r="V185" s="2"/>
      <c r="W185" s="2"/>
      <c r="X185" s="2"/>
    </row>
    <row r="186" spans="1:24" ht="12.75">
      <c r="A186" s="2"/>
      <c r="B186" s="37"/>
      <c r="C186" s="37"/>
      <c r="D186" s="37"/>
      <c r="E186" s="37"/>
      <c r="F186" s="37"/>
      <c r="G186" s="37"/>
      <c r="H186" s="37"/>
      <c r="I186" s="37"/>
      <c r="J186" s="37"/>
      <c r="K186" s="42"/>
      <c r="L186" s="42"/>
      <c r="M186" s="42"/>
      <c r="N186" s="42"/>
      <c r="O186" s="41"/>
      <c r="P186" s="41"/>
      <c r="Q186" s="43"/>
      <c r="R186" s="42"/>
      <c r="S186" s="2"/>
      <c r="T186" s="2"/>
      <c r="U186" s="2"/>
      <c r="V186" s="2"/>
      <c r="W186" s="2"/>
      <c r="X186" s="2"/>
    </row>
    <row r="187" spans="1:24" ht="12.75">
      <c r="A187" s="2"/>
      <c r="B187" s="37"/>
      <c r="C187" s="37"/>
      <c r="D187" s="37"/>
      <c r="E187" s="37"/>
      <c r="F187" s="37"/>
      <c r="G187" s="37"/>
      <c r="H187" s="37"/>
      <c r="I187" s="37"/>
      <c r="J187" s="37"/>
      <c r="K187" s="42"/>
      <c r="L187" s="42"/>
      <c r="M187" s="42"/>
      <c r="N187" s="42"/>
      <c r="O187" s="41"/>
      <c r="P187" s="41"/>
      <c r="Q187" s="43"/>
      <c r="R187" s="42"/>
      <c r="S187" s="2"/>
      <c r="T187" s="2"/>
      <c r="U187" s="2"/>
      <c r="V187" s="2"/>
      <c r="W187" s="2"/>
      <c r="X187" s="2"/>
    </row>
    <row r="188" spans="1:24" ht="12.75">
      <c r="A188" s="2"/>
      <c r="B188" s="37"/>
      <c r="C188" s="37"/>
      <c r="D188" s="37"/>
      <c r="E188" s="37"/>
      <c r="F188" s="37"/>
      <c r="G188" s="37"/>
      <c r="H188" s="37"/>
      <c r="I188" s="37"/>
      <c r="J188" s="37"/>
      <c r="K188" s="42"/>
      <c r="L188" s="42"/>
      <c r="M188" s="42"/>
      <c r="N188" s="42"/>
      <c r="O188" s="41"/>
      <c r="P188" s="41"/>
      <c r="Q188" s="43"/>
      <c r="R188" s="42"/>
      <c r="S188" s="2"/>
      <c r="T188" s="2"/>
      <c r="U188" s="2"/>
      <c r="V188" s="2"/>
      <c r="W188" s="2"/>
      <c r="X188" s="2"/>
    </row>
    <row r="189" spans="1:24" ht="12.75">
      <c r="A189" s="2"/>
      <c r="B189" s="37"/>
      <c r="C189" s="37"/>
      <c r="D189" s="37"/>
      <c r="E189" s="37"/>
      <c r="F189" s="37"/>
      <c r="G189" s="37"/>
      <c r="H189" s="37"/>
      <c r="I189" s="37"/>
      <c r="J189" s="37"/>
      <c r="K189" s="42"/>
      <c r="L189" s="42"/>
      <c r="M189" s="42"/>
      <c r="N189" s="42"/>
      <c r="O189" s="41"/>
      <c r="P189" s="41"/>
      <c r="Q189" s="43"/>
      <c r="R189" s="42"/>
      <c r="S189" s="2"/>
      <c r="T189" s="2"/>
      <c r="U189" s="2"/>
      <c r="V189" s="2"/>
      <c r="W189" s="2"/>
      <c r="X189" s="2"/>
    </row>
    <row r="190" spans="1:24" ht="12.75">
      <c r="A190" s="2"/>
      <c r="B190" s="37"/>
      <c r="C190" s="37"/>
      <c r="D190" s="37"/>
      <c r="E190" s="37"/>
      <c r="F190" s="37"/>
      <c r="G190" s="37"/>
      <c r="H190" s="37"/>
      <c r="I190" s="37"/>
      <c r="J190" s="37"/>
      <c r="K190" s="42"/>
      <c r="L190" s="42"/>
      <c r="M190" s="42"/>
      <c r="N190" s="42"/>
      <c r="O190" s="43"/>
      <c r="P190" s="43"/>
      <c r="Q190" s="43"/>
      <c r="R190" s="42"/>
      <c r="S190" s="2"/>
      <c r="T190" s="2"/>
      <c r="U190" s="2"/>
      <c r="V190" s="2"/>
      <c r="W190" s="2"/>
      <c r="X190" s="2"/>
    </row>
    <row r="191" spans="1:24" ht="12.75">
      <c r="A191" s="2"/>
      <c r="B191" s="37"/>
      <c r="C191" s="37"/>
      <c r="D191" s="37"/>
      <c r="E191" s="37"/>
      <c r="F191" s="37"/>
      <c r="G191" s="37"/>
      <c r="H191" s="37"/>
      <c r="I191" s="37"/>
      <c r="J191" s="37"/>
      <c r="K191" s="42"/>
      <c r="L191" s="42"/>
      <c r="M191" s="42"/>
      <c r="N191" s="42"/>
      <c r="O191" s="41"/>
      <c r="P191" s="41"/>
      <c r="Q191" s="43"/>
      <c r="R191" s="42"/>
      <c r="S191" s="2"/>
      <c r="T191" s="2"/>
      <c r="U191" s="2"/>
      <c r="V191" s="2"/>
      <c r="W191" s="2"/>
      <c r="X191" s="2"/>
    </row>
    <row r="192" spans="1:24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44"/>
      <c r="L192" s="44"/>
      <c r="M192" s="44"/>
      <c r="N192" s="44"/>
      <c r="O192" s="45"/>
      <c r="P192" s="45"/>
      <c r="Q192" s="45"/>
      <c r="R192" s="44"/>
      <c r="S192" s="2"/>
      <c r="T192" s="2"/>
      <c r="U192" s="2"/>
      <c r="V192" s="2"/>
      <c r="W192" s="2"/>
      <c r="X192" s="2"/>
    </row>
    <row r="193" spans="1:24" ht="12.75">
      <c r="A193" s="2"/>
      <c r="B193" s="37"/>
      <c r="C193" s="37"/>
      <c r="D193" s="37"/>
      <c r="E193" s="37"/>
      <c r="F193" s="37"/>
      <c r="G193" s="37"/>
      <c r="H193" s="37"/>
      <c r="I193" s="37"/>
      <c r="J193" s="37"/>
      <c r="K193" s="42"/>
      <c r="L193" s="42"/>
      <c r="M193" s="42"/>
      <c r="N193" s="42"/>
      <c r="O193" s="43"/>
      <c r="P193" s="43"/>
      <c r="Q193" s="43"/>
      <c r="R193" s="42"/>
      <c r="S193" s="2"/>
      <c r="T193" s="2"/>
      <c r="U193" s="2"/>
      <c r="V193" s="2"/>
      <c r="W193" s="2"/>
      <c r="X193" s="2"/>
    </row>
    <row r="194" spans="1:24" ht="12.75">
      <c r="A194" s="2"/>
      <c r="B194" s="37"/>
      <c r="C194" s="37"/>
      <c r="D194" s="37"/>
      <c r="E194" s="37"/>
      <c r="F194" s="37"/>
      <c r="G194" s="37"/>
      <c r="H194" s="37"/>
      <c r="I194" s="37"/>
      <c r="J194" s="37"/>
      <c r="K194" s="42"/>
      <c r="L194" s="42"/>
      <c r="M194" s="42"/>
      <c r="N194" s="42"/>
      <c r="O194" s="43"/>
      <c r="P194" s="43"/>
      <c r="Q194" s="43"/>
      <c r="R194" s="42"/>
      <c r="S194" s="2"/>
      <c r="T194" s="2"/>
      <c r="U194" s="2"/>
      <c r="V194" s="2"/>
      <c r="W194" s="2"/>
      <c r="X194" s="2"/>
    </row>
    <row r="195" spans="1:24" ht="12.75">
      <c r="A195" s="2"/>
      <c r="B195" s="37"/>
      <c r="C195" s="37"/>
      <c r="D195" s="37"/>
      <c r="E195" s="37"/>
      <c r="F195" s="37"/>
      <c r="G195" s="37"/>
      <c r="H195" s="37"/>
      <c r="I195" s="37"/>
      <c r="J195" s="37"/>
      <c r="K195" s="42"/>
      <c r="L195" s="42"/>
      <c r="M195" s="42"/>
      <c r="N195" s="42"/>
      <c r="O195" s="43"/>
      <c r="P195" s="43"/>
      <c r="Q195" s="43"/>
      <c r="R195" s="42"/>
      <c r="S195" s="2"/>
      <c r="T195" s="2"/>
      <c r="U195" s="2"/>
      <c r="V195" s="2"/>
      <c r="W195" s="2"/>
      <c r="X195" s="2"/>
    </row>
    <row r="196" spans="1:24" ht="12.75">
      <c r="A196" s="2"/>
      <c r="B196" s="37"/>
      <c r="C196" s="37"/>
      <c r="D196" s="37"/>
      <c r="E196" s="37"/>
      <c r="F196" s="37"/>
      <c r="G196" s="37"/>
      <c r="H196" s="37"/>
      <c r="I196" s="37"/>
      <c r="J196" s="37"/>
      <c r="K196" s="42"/>
      <c r="L196" s="42"/>
      <c r="M196" s="42"/>
      <c r="N196" s="42"/>
      <c r="O196" s="43"/>
      <c r="P196" s="43"/>
      <c r="Q196" s="43"/>
      <c r="R196" s="42"/>
      <c r="S196" s="2"/>
      <c r="T196" s="2"/>
      <c r="U196" s="2"/>
      <c r="V196" s="2"/>
      <c r="W196" s="2"/>
      <c r="X196" s="2"/>
    </row>
    <row r="197" spans="1:24" ht="12.75">
      <c r="A197" s="2"/>
      <c r="B197" s="37"/>
      <c r="C197" s="37"/>
      <c r="D197" s="37"/>
      <c r="E197" s="37"/>
      <c r="F197" s="37"/>
      <c r="G197" s="37"/>
      <c r="H197" s="37"/>
      <c r="I197" s="37"/>
      <c r="J197" s="37"/>
      <c r="K197" s="42"/>
      <c r="L197" s="42"/>
      <c r="M197" s="42"/>
      <c r="N197" s="42"/>
      <c r="O197" s="43"/>
      <c r="P197" s="43"/>
      <c r="Q197" s="43"/>
      <c r="R197" s="42"/>
      <c r="S197" s="2"/>
      <c r="T197" s="2"/>
      <c r="U197" s="2"/>
      <c r="V197" s="2"/>
      <c r="W197" s="2"/>
      <c r="X197" s="2"/>
    </row>
    <row r="198" spans="1:24" ht="12.75">
      <c r="A198" s="2"/>
      <c r="B198" s="37"/>
      <c r="C198" s="37"/>
      <c r="D198" s="37"/>
      <c r="E198" s="37"/>
      <c r="F198" s="37"/>
      <c r="G198" s="37"/>
      <c r="H198" s="37"/>
      <c r="I198" s="37"/>
      <c r="J198" s="37"/>
      <c r="K198" s="42"/>
      <c r="L198" s="42"/>
      <c r="M198" s="42"/>
      <c r="N198" s="42"/>
      <c r="O198" s="43"/>
      <c r="P198" s="43"/>
      <c r="Q198" s="43"/>
      <c r="R198" s="42"/>
      <c r="S198" s="2"/>
      <c r="T198" s="2"/>
      <c r="U198" s="2"/>
      <c r="V198" s="2"/>
      <c r="W198" s="2"/>
      <c r="X198" s="2"/>
    </row>
    <row r="199" spans="1:24" ht="12.75">
      <c r="A199" s="2"/>
      <c r="B199" s="37"/>
      <c r="C199" s="37"/>
      <c r="D199" s="37"/>
      <c r="E199" s="37"/>
      <c r="F199" s="37"/>
      <c r="G199" s="37"/>
      <c r="H199" s="37"/>
      <c r="I199" s="37"/>
      <c r="J199" s="37"/>
      <c r="K199" s="42"/>
      <c r="L199" s="42"/>
      <c r="M199" s="42"/>
      <c r="N199" s="42"/>
      <c r="O199" s="43"/>
      <c r="P199" s="43"/>
      <c r="Q199" s="43"/>
      <c r="R199" s="42"/>
      <c r="S199" s="2"/>
      <c r="T199" s="2"/>
      <c r="U199" s="2"/>
      <c r="V199" s="2"/>
      <c r="W199" s="2"/>
      <c r="X199" s="2"/>
    </row>
    <row r="200" spans="1:24" ht="12.75">
      <c r="A200" s="2"/>
      <c r="B200" s="37"/>
      <c r="C200" s="37"/>
      <c r="D200" s="40"/>
      <c r="E200" s="37"/>
      <c r="F200" s="37"/>
      <c r="G200" s="37"/>
      <c r="H200" s="37"/>
      <c r="I200" s="37"/>
      <c r="J200" s="37"/>
      <c r="K200" s="42"/>
      <c r="L200" s="42"/>
      <c r="M200" s="42"/>
      <c r="N200" s="42"/>
      <c r="O200" s="43"/>
      <c r="P200" s="43"/>
      <c r="Q200" s="43"/>
      <c r="R200" s="42"/>
      <c r="S200" s="2"/>
      <c r="T200" s="2"/>
      <c r="U200" s="2"/>
      <c r="V200" s="2"/>
      <c r="W200" s="2"/>
      <c r="X200" s="2"/>
    </row>
    <row r="201" spans="1:24" ht="12.75">
      <c r="A201" s="2"/>
      <c r="B201" s="37"/>
      <c r="C201" s="37"/>
      <c r="D201" s="40"/>
      <c r="E201" s="37"/>
      <c r="F201" s="37"/>
      <c r="G201" s="37"/>
      <c r="H201" s="37"/>
      <c r="I201" s="37"/>
      <c r="J201" s="37"/>
      <c r="K201" s="42"/>
      <c r="L201" s="42"/>
      <c r="M201" s="42"/>
      <c r="N201" s="42"/>
      <c r="O201" s="43"/>
      <c r="P201" s="43"/>
      <c r="Q201" s="43"/>
      <c r="R201" s="42"/>
      <c r="S201" s="2"/>
      <c r="T201" s="2"/>
      <c r="U201" s="2"/>
      <c r="V201" s="2"/>
      <c r="W201" s="2"/>
      <c r="X201" s="2"/>
    </row>
    <row r="202" spans="1:24" ht="12.75">
      <c r="A202" s="2"/>
      <c r="B202" s="37"/>
      <c r="C202" s="37"/>
      <c r="D202" s="40"/>
      <c r="E202" s="37"/>
      <c r="F202" s="37"/>
      <c r="G202" s="37"/>
      <c r="H202" s="37"/>
      <c r="I202" s="37"/>
      <c r="J202" s="37"/>
      <c r="K202" s="42"/>
      <c r="L202" s="42"/>
      <c r="M202" s="42"/>
      <c r="N202" s="42"/>
      <c r="O202" s="43"/>
      <c r="P202" s="43"/>
      <c r="Q202" s="43"/>
      <c r="R202" s="42"/>
      <c r="S202" s="2"/>
      <c r="T202" s="2"/>
      <c r="U202" s="2"/>
      <c r="V202" s="2"/>
      <c r="W202" s="2"/>
      <c r="X202" s="2"/>
    </row>
    <row r="203" spans="1:24" ht="12.75">
      <c r="A203" s="2"/>
      <c r="B203" s="37"/>
      <c r="C203" s="37"/>
      <c r="D203" s="40"/>
      <c r="E203" s="37"/>
      <c r="F203" s="37"/>
      <c r="G203" s="37"/>
      <c r="H203" s="37"/>
      <c r="I203" s="37"/>
      <c r="J203" s="37"/>
      <c r="K203" s="42"/>
      <c r="L203" s="42"/>
      <c r="M203" s="42"/>
      <c r="N203" s="42"/>
      <c r="O203" s="43"/>
      <c r="P203" s="43"/>
      <c r="Q203" s="43"/>
      <c r="R203" s="42"/>
      <c r="S203" s="2"/>
      <c r="T203" s="2"/>
      <c r="U203" s="2"/>
      <c r="V203" s="2"/>
      <c r="W203" s="2"/>
      <c r="X203" s="2"/>
    </row>
    <row r="204" spans="1:24" ht="12.75">
      <c r="A204" s="2"/>
      <c r="B204" s="37"/>
      <c r="C204" s="40"/>
      <c r="D204" s="40"/>
      <c r="E204" s="37"/>
      <c r="F204" s="37"/>
      <c r="G204" s="37"/>
      <c r="H204" s="37"/>
      <c r="I204" s="37"/>
      <c r="J204" s="37"/>
      <c r="K204" s="42"/>
      <c r="L204" s="42"/>
      <c r="M204" s="42"/>
      <c r="N204" s="42"/>
      <c r="O204" s="43"/>
      <c r="P204" s="43"/>
      <c r="Q204" s="43"/>
      <c r="R204" s="42"/>
      <c r="S204" s="2"/>
      <c r="T204" s="2"/>
      <c r="U204" s="2"/>
      <c r="V204" s="2"/>
      <c r="W204" s="2"/>
      <c r="X204" s="2"/>
    </row>
    <row r="205" spans="1:24" ht="12.75">
      <c r="A205" s="2"/>
      <c r="B205" s="37"/>
      <c r="C205" s="40"/>
      <c r="D205" s="40"/>
      <c r="E205" s="37"/>
      <c r="F205" s="37"/>
      <c r="G205" s="37"/>
      <c r="H205" s="37"/>
      <c r="I205" s="37"/>
      <c r="J205" s="37"/>
      <c r="K205" s="42"/>
      <c r="L205" s="42"/>
      <c r="M205" s="42"/>
      <c r="N205" s="42"/>
      <c r="O205" s="43"/>
      <c r="P205" s="43"/>
      <c r="Q205" s="43"/>
      <c r="R205" s="42"/>
      <c r="S205" s="2"/>
      <c r="T205" s="2"/>
      <c r="U205" s="2"/>
      <c r="V205" s="2"/>
      <c r="W205" s="2"/>
      <c r="X205" s="2"/>
    </row>
    <row r="206" spans="1:24" ht="12.75">
      <c r="A206" s="2"/>
      <c r="B206" s="37"/>
      <c r="C206" s="40"/>
      <c r="D206" s="40"/>
      <c r="E206" s="37"/>
      <c r="F206" s="37"/>
      <c r="G206" s="37"/>
      <c r="H206" s="37"/>
      <c r="I206" s="37"/>
      <c r="J206" s="37"/>
      <c r="K206" s="42"/>
      <c r="L206" s="42"/>
      <c r="M206" s="42"/>
      <c r="N206" s="42"/>
      <c r="O206" s="43"/>
      <c r="P206" s="43"/>
      <c r="Q206" s="43"/>
      <c r="R206" s="42"/>
      <c r="S206" s="2"/>
      <c r="T206" s="2"/>
      <c r="U206" s="2"/>
      <c r="V206" s="2"/>
      <c r="W206" s="2"/>
      <c r="X206" s="2"/>
    </row>
    <row r="207" spans="1:24" ht="12.75">
      <c r="A207" s="2"/>
      <c r="B207" s="37"/>
      <c r="C207" s="40"/>
      <c r="D207" s="40"/>
      <c r="E207" s="37"/>
      <c r="F207" s="37"/>
      <c r="G207" s="37"/>
      <c r="H207" s="37"/>
      <c r="I207" s="37"/>
      <c r="J207" s="37"/>
      <c r="K207" s="42"/>
      <c r="L207" s="42"/>
      <c r="M207" s="42"/>
      <c r="N207" s="42"/>
      <c r="O207" s="43"/>
      <c r="P207" s="43"/>
      <c r="Q207" s="43"/>
      <c r="R207" s="42"/>
      <c r="S207" s="2"/>
      <c r="T207" s="2"/>
      <c r="U207" s="2"/>
      <c r="V207" s="2"/>
      <c r="W207" s="2"/>
      <c r="X207" s="2"/>
    </row>
    <row r="208" spans="1:24" ht="12.75">
      <c r="A208" s="2"/>
      <c r="B208" s="37"/>
      <c r="C208" s="40"/>
      <c r="D208" s="40"/>
      <c r="E208" s="37"/>
      <c r="F208" s="37"/>
      <c r="G208" s="37"/>
      <c r="H208" s="37"/>
      <c r="I208" s="37"/>
      <c r="J208" s="37"/>
      <c r="K208" s="42"/>
      <c r="L208" s="42"/>
      <c r="M208" s="42"/>
      <c r="N208" s="42"/>
      <c r="O208" s="43"/>
      <c r="P208" s="43"/>
      <c r="Q208" s="43"/>
      <c r="R208" s="42"/>
      <c r="S208" s="2"/>
      <c r="T208" s="2"/>
      <c r="U208" s="2"/>
      <c r="V208" s="2"/>
      <c r="W208" s="2"/>
      <c r="X208" s="2"/>
    </row>
    <row r="209" spans="1:24" ht="12.75">
      <c r="A209" s="2"/>
      <c r="B209" s="37"/>
      <c r="C209" s="37"/>
      <c r="D209" s="37"/>
      <c r="E209" s="37"/>
      <c r="F209" s="37"/>
      <c r="G209" s="37"/>
      <c r="H209" s="37"/>
      <c r="I209" s="37"/>
      <c r="J209" s="37"/>
      <c r="K209" s="42"/>
      <c r="L209" s="42"/>
      <c r="M209" s="42"/>
      <c r="N209" s="42"/>
      <c r="O209" s="41"/>
      <c r="P209" s="41"/>
      <c r="Q209" s="43"/>
      <c r="R209" s="42"/>
      <c r="S209" s="2"/>
      <c r="T209" s="2"/>
      <c r="U209" s="2"/>
      <c r="V209" s="2"/>
      <c r="W209" s="2"/>
      <c r="X209" s="2"/>
    </row>
    <row r="210" spans="1:24" ht="12.75">
      <c r="A210" s="2"/>
      <c r="B210" s="37"/>
      <c r="C210" s="37"/>
      <c r="D210" s="37"/>
      <c r="E210" s="37"/>
      <c r="F210" s="37"/>
      <c r="G210" s="37"/>
      <c r="H210" s="37"/>
      <c r="I210" s="37"/>
      <c r="J210" s="37"/>
      <c r="K210" s="42"/>
      <c r="L210" s="42"/>
      <c r="M210" s="42"/>
      <c r="N210" s="42"/>
      <c r="O210" s="43"/>
      <c r="P210" s="43"/>
      <c r="Q210" s="43"/>
      <c r="R210" s="42"/>
      <c r="S210" s="2"/>
      <c r="T210" s="2"/>
      <c r="U210" s="2"/>
      <c r="V210" s="2"/>
      <c r="W210" s="2"/>
      <c r="X210" s="2"/>
    </row>
    <row r="211" spans="1:24" ht="12.75">
      <c r="A211" s="2"/>
      <c r="B211" s="37"/>
      <c r="C211" s="37"/>
      <c r="D211" s="37"/>
      <c r="E211" s="37"/>
      <c r="F211" s="37"/>
      <c r="G211" s="37"/>
      <c r="H211" s="37"/>
      <c r="I211" s="37"/>
      <c r="J211" s="37"/>
      <c r="K211" s="42"/>
      <c r="L211" s="42"/>
      <c r="M211" s="42"/>
      <c r="N211" s="42"/>
      <c r="O211" s="41"/>
      <c r="P211" s="41"/>
      <c r="Q211" s="43"/>
      <c r="R211" s="42"/>
      <c r="S211" s="2"/>
      <c r="T211" s="2"/>
      <c r="U211" s="2"/>
      <c r="V211" s="2"/>
      <c r="W211" s="2"/>
      <c r="X211" s="2"/>
    </row>
    <row r="212" spans="1:24" ht="12.75">
      <c r="A212" s="2"/>
      <c r="B212" s="37"/>
      <c r="C212" s="37"/>
      <c r="D212" s="37"/>
      <c r="E212" s="37"/>
      <c r="F212" s="37"/>
      <c r="G212" s="37"/>
      <c r="H212" s="37"/>
      <c r="I212" s="37"/>
      <c r="J212" s="37"/>
      <c r="K212" s="42"/>
      <c r="L212" s="42"/>
      <c r="M212" s="42"/>
      <c r="N212" s="42"/>
      <c r="O212" s="41"/>
      <c r="P212" s="41"/>
      <c r="Q212" s="43"/>
      <c r="R212" s="42"/>
      <c r="S212" s="2"/>
      <c r="T212" s="2"/>
      <c r="U212" s="2"/>
      <c r="V212" s="2"/>
      <c r="W212" s="2"/>
      <c r="X212" s="2"/>
    </row>
    <row r="213" spans="1:24" ht="12.75">
      <c r="A213" s="2"/>
      <c r="B213" s="37"/>
      <c r="C213" s="37"/>
      <c r="D213" s="37"/>
      <c r="E213" s="37"/>
      <c r="F213" s="37"/>
      <c r="G213" s="37"/>
      <c r="H213" s="37"/>
      <c r="I213" s="37"/>
      <c r="J213" s="37"/>
      <c r="K213" s="42"/>
      <c r="L213" s="42"/>
      <c r="M213" s="42"/>
      <c r="N213" s="42"/>
      <c r="O213" s="41"/>
      <c r="P213" s="41"/>
      <c r="Q213" s="43"/>
      <c r="R213" s="42"/>
      <c r="S213" s="2"/>
      <c r="T213" s="2"/>
      <c r="U213" s="2"/>
      <c r="V213" s="2"/>
      <c r="W213" s="2"/>
      <c r="X213" s="2"/>
    </row>
    <row r="214" spans="1:24" ht="12.75">
      <c r="A214" s="2"/>
      <c r="B214" s="37"/>
      <c r="C214" s="37"/>
      <c r="D214" s="37"/>
      <c r="E214" s="37"/>
      <c r="F214" s="37"/>
      <c r="G214" s="37"/>
      <c r="H214" s="37"/>
      <c r="I214" s="37"/>
      <c r="J214" s="37"/>
      <c r="K214" s="42"/>
      <c r="L214" s="42"/>
      <c r="M214" s="42"/>
      <c r="N214" s="42"/>
      <c r="O214" s="43"/>
      <c r="P214" s="43"/>
      <c r="Q214" s="43"/>
      <c r="R214" s="42"/>
      <c r="S214" s="2"/>
      <c r="T214" s="2"/>
      <c r="U214" s="2"/>
      <c r="V214" s="2"/>
      <c r="W214" s="2"/>
      <c r="X214" s="2"/>
    </row>
    <row r="215" spans="1:24" ht="12.75">
      <c r="A215" s="2"/>
      <c r="B215" s="37"/>
      <c r="C215" s="37"/>
      <c r="D215" s="37"/>
      <c r="E215" s="37"/>
      <c r="F215" s="37"/>
      <c r="G215" s="37"/>
      <c r="H215" s="37"/>
      <c r="I215" s="37"/>
      <c r="J215" s="37"/>
      <c r="K215" s="42"/>
      <c r="L215" s="42"/>
      <c r="M215" s="42"/>
      <c r="N215" s="42"/>
      <c r="O215" s="41"/>
      <c r="P215" s="41"/>
      <c r="Q215" s="43"/>
      <c r="R215" s="42"/>
      <c r="S215" s="2"/>
      <c r="T215" s="2"/>
      <c r="U215" s="2"/>
      <c r="V215" s="2"/>
      <c r="W215" s="2"/>
      <c r="X215" s="2"/>
    </row>
    <row r="216" spans="1:24" ht="12.75">
      <c r="A216" s="2"/>
      <c r="B216" s="37"/>
      <c r="C216" s="37"/>
      <c r="D216" s="37"/>
      <c r="E216" s="37"/>
      <c r="F216" s="37"/>
      <c r="G216" s="37"/>
      <c r="H216" s="37"/>
      <c r="I216" s="37"/>
      <c r="J216" s="37"/>
      <c r="K216" s="42"/>
      <c r="L216" s="42"/>
      <c r="M216" s="42"/>
      <c r="N216" s="42"/>
      <c r="O216" s="43"/>
      <c r="P216" s="43"/>
      <c r="Q216" s="43"/>
      <c r="R216" s="42"/>
      <c r="S216" s="2"/>
      <c r="T216" s="2"/>
      <c r="U216" s="2"/>
      <c r="V216" s="2"/>
      <c r="W216" s="2"/>
      <c r="X216" s="2"/>
    </row>
    <row r="217" spans="1:24" ht="12.75">
      <c r="A217" s="2"/>
      <c r="B217" s="37"/>
      <c r="C217" s="37"/>
      <c r="D217" s="37"/>
      <c r="E217" s="37"/>
      <c r="F217" s="37"/>
      <c r="G217" s="37"/>
      <c r="H217" s="37"/>
      <c r="I217" s="37"/>
      <c r="J217" s="37"/>
      <c r="K217" s="42"/>
      <c r="L217" s="42"/>
      <c r="M217" s="42"/>
      <c r="N217" s="42"/>
      <c r="O217" s="41"/>
      <c r="P217" s="41"/>
      <c r="Q217" s="43"/>
      <c r="R217" s="42"/>
      <c r="S217" s="2"/>
      <c r="T217" s="2"/>
      <c r="U217" s="2"/>
      <c r="V217" s="2"/>
      <c r="W217" s="2"/>
      <c r="X217" s="2"/>
    </row>
    <row r="218" spans="1:24" ht="12.75">
      <c r="A218" s="2"/>
      <c r="B218" s="37"/>
      <c r="C218" s="37"/>
      <c r="D218" s="37"/>
      <c r="E218" s="37"/>
      <c r="F218" s="37"/>
      <c r="G218" s="37"/>
      <c r="H218" s="37"/>
      <c r="I218" s="37"/>
      <c r="J218" s="37"/>
      <c r="K218" s="42"/>
      <c r="L218" s="42"/>
      <c r="M218" s="42"/>
      <c r="N218" s="42"/>
      <c r="O218" s="41"/>
      <c r="P218" s="41"/>
      <c r="Q218" s="43"/>
      <c r="R218" s="42"/>
      <c r="S218" s="2"/>
      <c r="T218" s="2"/>
      <c r="U218" s="2"/>
      <c r="V218" s="2"/>
      <c r="W218" s="2"/>
      <c r="X218" s="2"/>
    </row>
    <row r="219" spans="1:24" ht="12.75">
      <c r="A219" s="2"/>
      <c r="B219" s="37"/>
      <c r="C219" s="37"/>
      <c r="D219" s="37"/>
      <c r="E219" s="37"/>
      <c r="F219" s="37"/>
      <c r="G219" s="37"/>
      <c r="H219" s="37"/>
      <c r="I219" s="37"/>
      <c r="J219" s="37"/>
      <c r="K219" s="42"/>
      <c r="L219" s="42"/>
      <c r="M219" s="42"/>
      <c r="N219" s="42"/>
      <c r="O219" s="43"/>
      <c r="P219" s="43"/>
      <c r="Q219" s="43"/>
      <c r="R219" s="42"/>
      <c r="S219" s="2"/>
      <c r="T219" s="2"/>
      <c r="U219" s="2"/>
      <c r="V219" s="2"/>
      <c r="W219" s="2"/>
      <c r="X219" s="2"/>
    </row>
    <row r="220" spans="1:24" ht="12.75">
      <c r="A220" s="2"/>
      <c r="B220" s="37"/>
      <c r="C220" s="37"/>
      <c r="D220" s="37"/>
      <c r="E220" s="37"/>
      <c r="F220" s="37"/>
      <c r="G220" s="37"/>
      <c r="H220" s="37"/>
      <c r="I220" s="37"/>
      <c r="J220" s="37"/>
      <c r="K220" s="42"/>
      <c r="L220" s="42"/>
      <c r="M220" s="42"/>
      <c r="N220" s="42"/>
      <c r="O220" s="43"/>
      <c r="P220" s="43"/>
      <c r="Q220" s="43"/>
      <c r="R220" s="42"/>
      <c r="S220" s="2"/>
      <c r="T220" s="2"/>
      <c r="U220" s="2"/>
      <c r="V220" s="2"/>
      <c r="W220" s="2"/>
      <c r="X220" s="2"/>
    </row>
    <row r="221" spans="1:24" ht="12.75">
      <c r="A221" s="2"/>
      <c r="B221" s="37"/>
      <c r="C221" s="37"/>
      <c r="D221" s="37"/>
      <c r="E221" s="37"/>
      <c r="F221" s="37"/>
      <c r="G221" s="37"/>
      <c r="H221" s="37"/>
      <c r="I221" s="37"/>
      <c r="J221" s="37"/>
      <c r="K221" s="42"/>
      <c r="L221" s="42"/>
      <c r="M221" s="42"/>
      <c r="N221" s="42"/>
      <c r="O221" s="43"/>
      <c r="P221" s="43"/>
      <c r="Q221" s="43"/>
      <c r="R221" s="42"/>
      <c r="S221" s="2"/>
      <c r="T221" s="2"/>
      <c r="U221" s="2"/>
      <c r="V221" s="2"/>
      <c r="W221" s="2"/>
      <c r="X221" s="2"/>
    </row>
    <row r="222" spans="1:24" ht="12.75">
      <c r="A222" s="2"/>
      <c r="B222" s="37"/>
      <c r="C222" s="37"/>
      <c r="D222" s="37"/>
      <c r="E222" s="37"/>
      <c r="F222" s="37"/>
      <c r="G222" s="37"/>
      <c r="H222" s="37"/>
      <c r="I222" s="37"/>
      <c r="J222" s="37"/>
      <c r="K222" s="42"/>
      <c r="L222" s="42"/>
      <c r="M222" s="42"/>
      <c r="N222" s="42"/>
      <c r="O222" s="43"/>
      <c r="P222" s="43"/>
      <c r="Q222" s="43"/>
      <c r="R222" s="42"/>
      <c r="S222" s="2"/>
      <c r="T222" s="2"/>
      <c r="U222" s="2"/>
      <c r="V222" s="2"/>
      <c r="W222" s="2"/>
      <c r="X222" s="2"/>
    </row>
    <row r="223" spans="1:24" ht="12.75">
      <c r="A223" s="2"/>
      <c r="B223" s="37"/>
      <c r="C223" s="37"/>
      <c r="D223" s="37"/>
      <c r="E223" s="37"/>
      <c r="F223" s="37"/>
      <c r="G223" s="37"/>
      <c r="H223" s="37"/>
      <c r="I223" s="37"/>
      <c r="J223" s="37"/>
      <c r="K223" s="42"/>
      <c r="L223" s="42"/>
      <c r="M223" s="42"/>
      <c r="N223" s="42"/>
      <c r="O223" s="41"/>
      <c r="P223" s="41"/>
      <c r="Q223" s="43"/>
      <c r="R223" s="42"/>
      <c r="S223" s="2"/>
      <c r="T223" s="2"/>
      <c r="U223" s="2"/>
      <c r="V223" s="2"/>
      <c r="W223" s="2"/>
      <c r="X223" s="2"/>
    </row>
    <row r="224" spans="1:24" ht="12.75">
      <c r="A224" s="2"/>
      <c r="B224" s="37"/>
      <c r="C224" s="37"/>
      <c r="D224" s="37"/>
      <c r="E224" s="37"/>
      <c r="F224" s="37"/>
      <c r="G224" s="37"/>
      <c r="H224" s="37"/>
      <c r="I224" s="37"/>
      <c r="J224" s="37"/>
      <c r="K224" s="42"/>
      <c r="L224" s="42"/>
      <c r="M224" s="42"/>
      <c r="N224" s="42"/>
      <c r="O224" s="43"/>
      <c r="P224" s="43"/>
      <c r="Q224" s="43"/>
      <c r="R224" s="42"/>
      <c r="S224" s="2"/>
      <c r="T224" s="2"/>
      <c r="U224" s="2"/>
      <c r="V224" s="2"/>
      <c r="W224" s="2"/>
      <c r="X224" s="2"/>
    </row>
    <row r="225" spans="1:24" ht="12.75">
      <c r="A225" s="2"/>
      <c r="B225" s="37"/>
      <c r="C225" s="37"/>
      <c r="D225" s="37"/>
      <c r="E225" s="37"/>
      <c r="F225" s="37"/>
      <c r="G225" s="37"/>
      <c r="H225" s="37"/>
      <c r="I225" s="37"/>
      <c r="J225" s="37"/>
      <c r="K225" s="42"/>
      <c r="L225" s="42"/>
      <c r="M225" s="42"/>
      <c r="N225" s="42"/>
      <c r="O225" s="43"/>
      <c r="P225" s="43"/>
      <c r="Q225" s="43"/>
      <c r="R225" s="42"/>
      <c r="S225" s="2"/>
      <c r="T225" s="2"/>
      <c r="U225" s="2"/>
      <c r="V225" s="2"/>
      <c r="W225" s="2"/>
      <c r="X225" s="2"/>
    </row>
    <row r="226" spans="1:24" ht="12.75">
      <c r="A226" s="2"/>
      <c r="B226" s="37"/>
      <c r="C226" s="37"/>
      <c r="D226" s="37"/>
      <c r="E226" s="37"/>
      <c r="F226" s="37"/>
      <c r="G226" s="37"/>
      <c r="H226" s="37"/>
      <c r="I226" s="37"/>
      <c r="J226" s="37"/>
      <c r="K226" s="42"/>
      <c r="L226" s="42"/>
      <c r="M226" s="42"/>
      <c r="N226" s="42"/>
      <c r="O226" s="43"/>
      <c r="P226" s="43"/>
      <c r="Q226" s="43"/>
      <c r="R226" s="42"/>
      <c r="S226" s="2"/>
      <c r="T226" s="2"/>
      <c r="U226" s="2"/>
      <c r="V226" s="2"/>
      <c r="W226" s="2"/>
      <c r="X226" s="2"/>
    </row>
    <row r="227" spans="1:24" ht="12.75">
      <c r="A227" s="2"/>
      <c r="B227" s="37"/>
      <c r="C227" s="37"/>
      <c r="D227" s="37"/>
      <c r="E227" s="37"/>
      <c r="F227" s="37"/>
      <c r="G227" s="37"/>
      <c r="H227" s="37"/>
      <c r="I227" s="37"/>
      <c r="J227" s="37"/>
      <c r="K227" s="42"/>
      <c r="L227" s="42"/>
      <c r="M227" s="42"/>
      <c r="N227" s="42"/>
      <c r="O227" s="43"/>
      <c r="P227" s="43"/>
      <c r="Q227" s="43"/>
      <c r="R227" s="42"/>
      <c r="S227" s="2"/>
      <c r="T227" s="2"/>
      <c r="U227" s="2"/>
      <c r="V227" s="2"/>
      <c r="W227" s="2"/>
      <c r="X227" s="2"/>
    </row>
    <row r="228" spans="1:24" ht="12.75">
      <c r="A228" s="2"/>
      <c r="B228" s="37"/>
      <c r="C228" s="37"/>
      <c r="D228" s="37"/>
      <c r="E228" s="37"/>
      <c r="F228" s="37"/>
      <c r="G228" s="37"/>
      <c r="H228" s="37"/>
      <c r="I228" s="37"/>
      <c r="J228" s="37"/>
      <c r="K228" s="42"/>
      <c r="L228" s="42"/>
      <c r="M228" s="42"/>
      <c r="N228" s="42"/>
      <c r="O228" s="43"/>
      <c r="P228" s="43"/>
      <c r="Q228" s="43"/>
      <c r="R228" s="42"/>
      <c r="S228" s="2"/>
      <c r="T228" s="2"/>
      <c r="U228" s="2"/>
      <c r="V228" s="2"/>
      <c r="W228" s="2"/>
      <c r="X228" s="2"/>
    </row>
    <row r="229" spans="1:24" ht="12.75">
      <c r="A229" s="2"/>
      <c r="B229" s="37"/>
      <c r="C229" s="37"/>
      <c r="D229" s="37"/>
      <c r="E229" s="37"/>
      <c r="F229" s="37"/>
      <c r="G229" s="37"/>
      <c r="H229" s="37"/>
      <c r="I229" s="37"/>
      <c r="J229" s="37"/>
      <c r="K229" s="42"/>
      <c r="L229" s="42"/>
      <c r="M229" s="42"/>
      <c r="N229" s="42"/>
      <c r="O229" s="43"/>
      <c r="P229" s="43"/>
      <c r="Q229" s="43"/>
      <c r="R229" s="42"/>
      <c r="S229" s="2"/>
      <c r="T229" s="2"/>
      <c r="U229" s="2"/>
      <c r="V229" s="2"/>
      <c r="W229" s="2"/>
      <c r="X229" s="2"/>
    </row>
    <row r="230" spans="1:24" ht="12.75">
      <c r="A230" s="2"/>
      <c r="B230" s="37"/>
      <c r="C230" s="40"/>
      <c r="D230" s="40"/>
      <c r="E230" s="37"/>
      <c r="F230" s="37"/>
      <c r="G230" s="37"/>
      <c r="H230" s="37"/>
      <c r="I230" s="37"/>
      <c r="J230" s="37"/>
      <c r="K230" s="42"/>
      <c r="L230" s="42"/>
      <c r="M230" s="42"/>
      <c r="N230" s="42"/>
      <c r="O230" s="43"/>
      <c r="P230" s="43"/>
      <c r="Q230" s="43"/>
      <c r="R230" s="42"/>
      <c r="S230" s="2"/>
      <c r="T230" s="2"/>
      <c r="U230" s="2"/>
      <c r="V230" s="2"/>
      <c r="W230" s="2"/>
      <c r="X230" s="2"/>
    </row>
    <row r="231" spans="1:24" ht="12.75">
      <c r="A231" s="2"/>
      <c r="B231" s="37"/>
      <c r="C231" s="37"/>
      <c r="D231" s="37"/>
      <c r="E231" s="37"/>
      <c r="F231" s="37"/>
      <c r="G231" s="37"/>
      <c r="H231" s="37"/>
      <c r="I231" s="37"/>
      <c r="J231" s="37"/>
      <c r="K231" s="42"/>
      <c r="L231" s="42"/>
      <c r="M231" s="42"/>
      <c r="N231" s="42"/>
      <c r="O231" s="43"/>
      <c r="P231" s="43"/>
      <c r="Q231" s="43"/>
      <c r="R231" s="42"/>
      <c r="S231" s="2"/>
      <c r="T231" s="2"/>
      <c r="U231" s="2"/>
      <c r="V231" s="2"/>
      <c r="W231" s="2"/>
      <c r="X231" s="2"/>
    </row>
    <row r="232" spans="1:24" ht="12.75">
      <c r="A232" s="2"/>
      <c r="B232" s="37"/>
      <c r="C232" s="37"/>
      <c r="D232" s="37"/>
      <c r="E232" s="37"/>
      <c r="F232" s="37"/>
      <c r="G232" s="37"/>
      <c r="H232" s="37"/>
      <c r="I232" s="37"/>
      <c r="J232" s="37"/>
      <c r="K232" s="42"/>
      <c r="L232" s="42"/>
      <c r="M232" s="42"/>
      <c r="N232" s="42"/>
      <c r="O232" s="41"/>
      <c r="P232" s="41"/>
      <c r="Q232" s="43"/>
      <c r="R232" s="42"/>
      <c r="S232" s="2"/>
      <c r="T232" s="2"/>
      <c r="U232" s="2"/>
      <c r="V232" s="2"/>
      <c r="W232" s="2"/>
      <c r="X232" s="2"/>
    </row>
    <row r="233" spans="1:24" ht="12.75">
      <c r="A233" s="12"/>
      <c r="B233" s="20"/>
      <c r="C233" s="20"/>
      <c r="D233" s="20"/>
      <c r="E233" s="20"/>
      <c r="F233" s="20"/>
      <c r="G233" s="20"/>
      <c r="H233" s="20"/>
      <c r="I233" s="20"/>
      <c r="J233" s="20"/>
      <c r="K233" s="44"/>
      <c r="L233" s="44"/>
      <c r="M233" s="44"/>
      <c r="N233" s="44"/>
      <c r="O233" s="45"/>
      <c r="P233" s="45"/>
      <c r="Q233" s="45"/>
      <c r="R233" s="44"/>
      <c r="S233" s="2"/>
      <c r="T233" s="2"/>
      <c r="U233" s="2"/>
      <c r="V233" s="2"/>
      <c r="W233" s="2"/>
      <c r="X233" s="2"/>
    </row>
    <row r="234" spans="1:24" ht="12.75">
      <c r="A234" s="2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42"/>
      <c r="O234" s="41"/>
      <c r="P234" s="41"/>
      <c r="Q234" s="43"/>
      <c r="R234" s="42"/>
      <c r="S234" s="2"/>
      <c r="T234" s="2"/>
      <c r="U234" s="2"/>
      <c r="V234" s="2"/>
      <c r="W234" s="2"/>
      <c r="X234" s="2"/>
    </row>
    <row r="235" spans="1:24" ht="12.75">
      <c r="A235" s="2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42"/>
      <c r="O235" s="41"/>
      <c r="P235" s="41"/>
      <c r="Q235" s="43"/>
      <c r="R235" s="42"/>
      <c r="S235" s="2"/>
      <c r="T235" s="2"/>
      <c r="U235" s="2"/>
      <c r="V235" s="2"/>
      <c r="W235" s="2"/>
      <c r="X235" s="2"/>
    </row>
    <row r="236" spans="1:24" ht="12.75">
      <c r="A236" s="12"/>
      <c r="B236" s="20"/>
      <c r="C236" s="20"/>
      <c r="D236" s="20"/>
      <c r="E236" s="37"/>
      <c r="F236" s="37"/>
      <c r="G236" s="37"/>
      <c r="H236" s="37"/>
      <c r="I236" s="37"/>
      <c r="J236" s="37"/>
      <c r="K236" s="37"/>
      <c r="L236" s="37"/>
      <c r="M236" s="37"/>
      <c r="N236" s="42"/>
      <c r="O236" s="41"/>
      <c r="P236" s="41"/>
      <c r="Q236" s="43"/>
      <c r="R236" s="42"/>
      <c r="S236" s="2"/>
      <c r="T236" s="2"/>
      <c r="U236" s="2"/>
      <c r="V236" s="2"/>
      <c r="W236" s="2"/>
      <c r="X236" s="2"/>
    </row>
    <row r="237" spans="1:24" ht="12.75">
      <c r="A237" s="2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42"/>
      <c r="O237" s="41"/>
      <c r="P237" s="41"/>
      <c r="Q237" s="43"/>
      <c r="R237" s="42"/>
      <c r="S237" s="2"/>
      <c r="T237" s="2"/>
      <c r="U237" s="2"/>
      <c r="V237" s="2"/>
      <c r="W237" s="2"/>
      <c r="X237" s="2"/>
    </row>
    <row r="238" spans="1:24" ht="12.75">
      <c r="A238" s="2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42"/>
      <c r="O238" s="41"/>
      <c r="P238" s="41"/>
      <c r="Q238" s="43"/>
      <c r="R238" s="42"/>
      <c r="S238" s="2"/>
      <c r="T238" s="2"/>
      <c r="U238" s="2"/>
      <c r="V238" s="2"/>
      <c r="W238" s="2"/>
      <c r="X238" s="2"/>
    </row>
    <row r="239" spans="1:24" ht="12.75">
      <c r="A239" s="12"/>
      <c r="B239" s="20"/>
      <c r="C239" s="20"/>
      <c r="D239" s="20"/>
      <c r="E239" s="20"/>
      <c r="F239" s="20"/>
      <c r="G239" s="20"/>
      <c r="H239" s="20"/>
      <c r="I239" s="20"/>
      <c r="J239" s="20"/>
      <c r="K239" s="44"/>
      <c r="L239" s="44"/>
      <c r="M239" s="44"/>
      <c r="N239" s="44"/>
      <c r="O239" s="21"/>
      <c r="P239" s="21"/>
      <c r="Q239" s="45"/>
      <c r="R239" s="44"/>
      <c r="S239" s="2"/>
      <c r="T239" s="2"/>
      <c r="U239" s="2"/>
      <c r="V239" s="2"/>
      <c r="W239" s="2"/>
      <c r="X239" s="2"/>
    </row>
    <row r="240" spans="1:24" ht="12.75">
      <c r="A240" s="2"/>
      <c r="B240" s="37"/>
      <c r="C240" s="37"/>
      <c r="D240" s="37"/>
      <c r="E240" s="37"/>
      <c r="F240" s="37"/>
      <c r="G240" s="37"/>
      <c r="H240" s="37"/>
      <c r="I240" s="37"/>
      <c r="J240" s="37"/>
      <c r="K240" s="42"/>
      <c r="L240" s="42"/>
      <c r="M240" s="42"/>
      <c r="N240" s="42"/>
      <c r="O240" s="41"/>
      <c r="P240" s="41"/>
      <c r="Q240" s="43"/>
      <c r="R240" s="42"/>
      <c r="S240" s="2"/>
      <c r="T240" s="2"/>
      <c r="U240" s="2"/>
      <c r="V240" s="2"/>
      <c r="W240" s="2"/>
      <c r="X240" s="2"/>
    </row>
    <row r="241" spans="1:24" ht="12.75">
      <c r="A241" s="2"/>
      <c r="B241" s="37"/>
      <c r="C241" s="37"/>
      <c r="D241" s="37"/>
      <c r="E241" s="37"/>
      <c r="F241" s="37"/>
      <c r="G241" s="37"/>
      <c r="H241" s="37"/>
      <c r="I241" s="37"/>
      <c r="J241" s="37"/>
      <c r="K241" s="42"/>
      <c r="L241" s="42"/>
      <c r="M241" s="42"/>
      <c r="N241" s="42"/>
      <c r="O241" s="41"/>
      <c r="P241" s="41"/>
      <c r="Q241" s="43"/>
      <c r="R241" s="42"/>
      <c r="S241" s="2"/>
      <c r="T241" s="2"/>
      <c r="U241" s="2"/>
      <c r="V241" s="2"/>
      <c r="W241" s="2"/>
      <c r="X241" s="2"/>
    </row>
    <row r="242" spans="1:24" ht="12.75">
      <c r="A242" s="2"/>
      <c r="B242" s="37"/>
      <c r="C242" s="37"/>
      <c r="D242" s="37"/>
      <c r="E242" s="37"/>
      <c r="F242" s="37"/>
      <c r="G242" s="37"/>
      <c r="H242" s="37"/>
      <c r="I242" s="37"/>
      <c r="J242" s="37"/>
      <c r="K242" s="42"/>
      <c r="L242" s="42"/>
      <c r="M242" s="42"/>
      <c r="N242" s="42"/>
      <c r="O242" s="41"/>
      <c r="P242" s="41"/>
      <c r="Q242" s="43"/>
      <c r="R242" s="42"/>
      <c r="S242" s="2"/>
      <c r="T242" s="2"/>
      <c r="U242" s="2"/>
      <c r="V242" s="2"/>
      <c r="W242" s="2"/>
      <c r="X242" s="2"/>
    </row>
    <row r="243" spans="1:24" ht="12.75">
      <c r="A243" s="2"/>
      <c r="B243" s="37"/>
      <c r="C243" s="37"/>
      <c r="D243" s="37"/>
      <c r="E243" s="37"/>
      <c r="F243" s="37"/>
      <c r="G243" s="37"/>
      <c r="H243" s="37"/>
      <c r="I243" s="37"/>
      <c r="J243" s="37"/>
      <c r="K243" s="42"/>
      <c r="L243" s="42"/>
      <c r="M243" s="42"/>
      <c r="N243" s="42"/>
      <c r="O243" s="41"/>
      <c r="P243" s="41"/>
      <c r="Q243" s="43"/>
      <c r="R243" s="42"/>
      <c r="S243" s="2"/>
      <c r="T243" s="2"/>
      <c r="U243" s="2"/>
      <c r="V243" s="2"/>
      <c r="W243" s="2"/>
      <c r="X243" s="2"/>
    </row>
    <row r="244" spans="1:24" ht="12.75">
      <c r="A244" s="2"/>
      <c r="B244" s="37"/>
      <c r="C244" s="37"/>
      <c r="D244" s="37"/>
      <c r="E244" s="37"/>
      <c r="F244" s="37"/>
      <c r="G244" s="37"/>
      <c r="H244" s="37"/>
      <c r="I244" s="37"/>
      <c r="J244" s="37"/>
      <c r="K244" s="42"/>
      <c r="L244" s="42"/>
      <c r="M244" s="42"/>
      <c r="N244" s="42"/>
      <c r="O244" s="41"/>
      <c r="P244" s="41"/>
      <c r="Q244" s="43"/>
      <c r="R244" s="42"/>
      <c r="S244" s="2"/>
      <c r="T244" s="2"/>
      <c r="U244" s="2"/>
      <c r="V244" s="2"/>
      <c r="W244" s="2"/>
      <c r="X244" s="2"/>
    </row>
    <row r="245" spans="1:24" ht="12.75">
      <c r="A245" s="2"/>
      <c r="B245" s="37"/>
      <c r="C245" s="37"/>
      <c r="D245" s="37"/>
      <c r="E245" s="37"/>
      <c r="F245" s="37"/>
      <c r="G245" s="37"/>
      <c r="H245" s="37"/>
      <c r="I245" s="37"/>
      <c r="J245" s="37"/>
      <c r="K245" s="42"/>
      <c r="L245" s="42"/>
      <c r="M245" s="42"/>
      <c r="N245" s="42"/>
      <c r="O245" s="41"/>
      <c r="P245" s="41"/>
      <c r="Q245" s="43"/>
      <c r="R245" s="42"/>
      <c r="S245" s="2"/>
      <c r="T245" s="2"/>
      <c r="U245" s="2"/>
      <c r="V245" s="2"/>
      <c r="W245" s="2"/>
      <c r="X245" s="2"/>
    </row>
    <row r="246" spans="1:24" ht="12.75">
      <c r="A246" s="2"/>
      <c r="B246" s="37"/>
      <c r="C246" s="37"/>
      <c r="D246" s="37"/>
      <c r="E246" s="37"/>
      <c r="F246" s="37"/>
      <c r="G246" s="37"/>
      <c r="H246" s="37"/>
      <c r="I246" s="37"/>
      <c r="J246" s="37"/>
      <c r="K246" s="42"/>
      <c r="L246" s="42"/>
      <c r="M246" s="42"/>
      <c r="N246" s="42"/>
      <c r="O246" s="41"/>
      <c r="P246" s="41"/>
      <c r="Q246" s="43"/>
      <c r="R246" s="42"/>
      <c r="S246" s="2"/>
      <c r="T246" s="2"/>
      <c r="U246" s="2"/>
      <c r="V246" s="2"/>
      <c r="W246" s="2"/>
      <c r="X246" s="2"/>
    </row>
    <row r="247" spans="1:24" ht="12.75">
      <c r="A247" s="2"/>
      <c r="B247" s="37"/>
      <c r="C247" s="37"/>
      <c r="D247" s="37"/>
      <c r="E247" s="37"/>
      <c r="F247" s="37"/>
      <c r="G247" s="37"/>
      <c r="H247" s="37"/>
      <c r="I247" s="37"/>
      <c r="J247" s="37"/>
      <c r="K247" s="42"/>
      <c r="L247" s="42"/>
      <c r="M247" s="42"/>
      <c r="N247" s="42"/>
      <c r="O247" s="41"/>
      <c r="P247" s="41"/>
      <c r="Q247" s="43"/>
      <c r="R247" s="42"/>
      <c r="S247" s="2"/>
      <c r="T247" s="2"/>
      <c r="U247" s="2"/>
      <c r="V247" s="2"/>
      <c r="W247" s="2"/>
      <c r="X247" s="2"/>
    </row>
    <row r="248" spans="1:24" ht="12.75">
      <c r="A248" s="2"/>
      <c r="B248" s="37"/>
      <c r="C248" s="37"/>
      <c r="D248" s="37"/>
      <c r="E248" s="37"/>
      <c r="F248" s="37"/>
      <c r="G248" s="37"/>
      <c r="H248" s="37"/>
      <c r="I248" s="37"/>
      <c r="J248" s="37"/>
      <c r="K248" s="42"/>
      <c r="L248" s="42"/>
      <c r="M248" s="42"/>
      <c r="N248" s="42"/>
      <c r="O248" s="41"/>
      <c r="P248" s="41"/>
      <c r="Q248" s="43"/>
      <c r="R248" s="42"/>
      <c r="S248" s="2"/>
      <c r="T248" s="2"/>
      <c r="U248" s="2"/>
      <c r="V248" s="2"/>
      <c r="W248" s="2"/>
      <c r="X248" s="2"/>
    </row>
    <row r="249" spans="1:24" ht="12.75">
      <c r="A249" s="2"/>
      <c r="B249" s="37"/>
      <c r="C249" s="37"/>
      <c r="D249" s="37"/>
      <c r="E249" s="37"/>
      <c r="F249" s="37"/>
      <c r="G249" s="37"/>
      <c r="H249" s="37"/>
      <c r="I249" s="37"/>
      <c r="J249" s="37"/>
      <c r="K249" s="42"/>
      <c r="L249" s="42"/>
      <c r="M249" s="42"/>
      <c r="N249" s="42"/>
      <c r="O249" s="41"/>
      <c r="P249" s="41"/>
      <c r="Q249" s="43"/>
      <c r="R249" s="42"/>
      <c r="S249" s="2"/>
      <c r="T249" s="2"/>
      <c r="U249" s="2"/>
      <c r="V249" s="2"/>
      <c r="W249" s="2"/>
      <c r="X249" s="2"/>
    </row>
    <row r="250" spans="1:24" ht="12.75">
      <c r="A250" s="2"/>
      <c r="B250" s="37"/>
      <c r="C250" s="37"/>
      <c r="D250" s="37"/>
      <c r="E250" s="37"/>
      <c r="F250" s="37"/>
      <c r="G250" s="37"/>
      <c r="H250" s="37"/>
      <c r="I250" s="37"/>
      <c r="J250" s="37"/>
      <c r="K250" s="42"/>
      <c r="L250" s="42"/>
      <c r="M250" s="42"/>
      <c r="N250" s="42"/>
      <c r="O250" s="41"/>
      <c r="P250" s="41"/>
      <c r="Q250" s="43"/>
      <c r="R250" s="42"/>
      <c r="S250" s="2"/>
      <c r="T250" s="2"/>
      <c r="U250" s="2"/>
      <c r="V250" s="2"/>
      <c r="W250" s="2"/>
      <c r="X250" s="2"/>
    </row>
    <row r="251" spans="1:24" ht="12.75">
      <c r="A251" s="2"/>
      <c r="B251" s="37"/>
      <c r="C251" s="37"/>
      <c r="D251" s="37"/>
      <c r="E251" s="37"/>
      <c r="F251" s="37"/>
      <c r="G251" s="37"/>
      <c r="H251" s="37"/>
      <c r="I251" s="37"/>
      <c r="J251" s="37"/>
      <c r="K251" s="42"/>
      <c r="L251" s="42"/>
      <c r="M251" s="42"/>
      <c r="N251" s="42"/>
      <c r="O251" s="41"/>
      <c r="P251" s="41"/>
      <c r="Q251" s="43"/>
      <c r="R251" s="42"/>
      <c r="S251" s="2"/>
      <c r="T251" s="2"/>
      <c r="U251" s="2"/>
      <c r="V251" s="2"/>
      <c r="W251" s="2"/>
      <c r="X251" s="2"/>
    </row>
    <row r="252" spans="1:2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3"/>
      <c r="L252" s="3"/>
      <c r="M252" s="3"/>
      <c r="N252" s="3"/>
      <c r="O252" s="46"/>
      <c r="P252" s="46"/>
      <c r="Q252" s="47"/>
      <c r="R252" s="3"/>
      <c r="S252" s="2"/>
      <c r="T252" s="2"/>
      <c r="U252" s="2"/>
      <c r="V252" s="2"/>
      <c r="W252" s="2"/>
      <c r="X252" s="2"/>
    </row>
    <row r="253" spans="1:24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42"/>
      <c r="L253" s="42"/>
      <c r="M253" s="42"/>
      <c r="N253" s="42"/>
      <c r="O253" s="41"/>
      <c r="P253" s="41"/>
      <c r="Q253" s="43"/>
      <c r="R253" s="42"/>
      <c r="S253" s="2"/>
      <c r="T253" s="2"/>
      <c r="U253" s="2"/>
      <c r="V253" s="2"/>
      <c r="W253" s="2"/>
      <c r="X253" s="2"/>
    </row>
    <row r="254" spans="1:24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42"/>
      <c r="L254" s="42"/>
      <c r="M254" s="42"/>
      <c r="N254" s="42"/>
      <c r="O254" s="41"/>
      <c r="P254" s="41"/>
      <c r="Q254" s="43"/>
      <c r="R254" s="42"/>
      <c r="S254" s="2"/>
      <c r="T254" s="2"/>
      <c r="U254" s="2"/>
      <c r="V254" s="2"/>
      <c r="W254" s="2"/>
      <c r="X254" s="2"/>
    </row>
    <row r="255" spans="1:24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42"/>
      <c r="L255" s="42"/>
      <c r="M255" s="42"/>
      <c r="N255" s="42"/>
      <c r="O255" s="41"/>
      <c r="P255" s="41"/>
      <c r="Q255" s="43"/>
      <c r="R255" s="42"/>
      <c r="S255" s="2"/>
      <c r="T255" s="2"/>
      <c r="U255" s="2"/>
      <c r="V255" s="2"/>
      <c r="W255" s="2"/>
      <c r="X255" s="2"/>
    </row>
    <row r="256" spans="1:24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42"/>
      <c r="L256" s="42"/>
      <c r="M256" s="42"/>
      <c r="N256" s="42"/>
      <c r="O256" s="41"/>
      <c r="P256" s="41"/>
      <c r="Q256" s="43"/>
      <c r="R256" s="42"/>
      <c r="S256" s="2"/>
      <c r="T256" s="2"/>
      <c r="U256" s="2"/>
      <c r="V256" s="2"/>
      <c r="W256" s="2"/>
      <c r="X256" s="2"/>
    </row>
    <row r="257" spans="1:24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42"/>
      <c r="L257" s="42"/>
      <c r="M257" s="42"/>
      <c r="N257" s="42"/>
      <c r="O257" s="41"/>
      <c r="P257" s="41"/>
      <c r="Q257" s="43"/>
      <c r="R257" s="42"/>
      <c r="S257" s="2"/>
      <c r="T257" s="2"/>
      <c r="U257" s="2"/>
      <c r="V257" s="2"/>
      <c r="W257" s="2"/>
      <c r="X257" s="2"/>
    </row>
    <row r="258" spans="1:24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42"/>
      <c r="L258" s="42"/>
      <c r="M258" s="42"/>
      <c r="N258" s="42"/>
      <c r="O258" s="41"/>
      <c r="P258" s="41"/>
      <c r="Q258" s="43"/>
      <c r="R258" s="42"/>
      <c r="S258" s="2"/>
      <c r="T258" s="2"/>
      <c r="U258" s="2"/>
      <c r="V258" s="2"/>
      <c r="W258" s="2"/>
      <c r="X258" s="2"/>
    </row>
    <row r="259" spans="1:24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42"/>
      <c r="L259" s="42"/>
      <c r="M259" s="42"/>
      <c r="N259" s="42"/>
      <c r="O259" s="43"/>
      <c r="P259" s="41"/>
      <c r="Q259" s="43"/>
      <c r="R259" s="42"/>
      <c r="S259" s="2"/>
      <c r="T259" s="2"/>
      <c r="U259" s="2"/>
      <c r="V259" s="2"/>
      <c r="W259" s="2"/>
      <c r="X259" s="2"/>
    </row>
    <row r="260" spans="1:24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44"/>
      <c r="L260" s="44"/>
      <c r="M260" s="44"/>
      <c r="N260" s="44"/>
      <c r="O260" s="45"/>
      <c r="P260" s="41"/>
      <c r="Q260" s="45"/>
      <c r="R260" s="44"/>
      <c r="S260" s="2"/>
      <c r="T260" s="2"/>
      <c r="U260" s="2"/>
      <c r="V260" s="2"/>
      <c r="W260" s="2"/>
      <c r="X260" s="2"/>
    </row>
    <row r="261" spans="1:24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42"/>
      <c r="L261" s="42"/>
      <c r="M261" s="42"/>
      <c r="N261" s="42"/>
      <c r="O261" s="43"/>
      <c r="P261" s="41"/>
      <c r="Q261" s="43"/>
      <c r="R261" s="42"/>
      <c r="S261" s="2"/>
      <c r="T261" s="2"/>
      <c r="U261" s="2"/>
      <c r="V261" s="2"/>
      <c r="W261" s="2"/>
      <c r="X261" s="2"/>
    </row>
    <row r="262" spans="1:24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42"/>
      <c r="L262" s="42"/>
      <c r="M262" s="42"/>
      <c r="N262" s="42"/>
      <c r="O262" s="43"/>
      <c r="P262" s="41"/>
      <c r="Q262" s="43"/>
      <c r="R262" s="42"/>
      <c r="S262" s="2"/>
      <c r="T262" s="2"/>
      <c r="U262" s="2"/>
      <c r="V262" s="2"/>
      <c r="W262" s="2"/>
      <c r="X262" s="2"/>
    </row>
    <row r="263" spans="1:24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42"/>
      <c r="L263" s="42"/>
      <c r="M263" s="42"/>
      <c r="N263" s="42"/>
      <c r="O263" s="43"/>
      <c r="P263" s="41"/>
      <c r="Q263" s="43"/>
      <c r="R263" s="42"/>
      <c r="S263" s="2"/>
      <c r="T263" s="2"/>
      <c r="U263" s="2"/>
      <c r="V263" s="2"/>
      <c r="W263" s="2"/>
      <c r="X263" s="2"/>
    </row>
    <row r="264" spans="1:24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42"/>
      <c r="L264" s="42"/>
      <c r="M264" s="42"/>
      <c r="N264" s="42"/>
      <c r="O264" s="43"/>
      <c r="P264" s="41"/>
      <c r="Q264" s="43"/>
      <c r="R264" s="42"/>
      <c r="S264" s="2"/>
      <c r="T264" s="2"/>
      <c r="U264" s="2"/>
      <c r="V264" s="2"/>
      <c r="W264" s="2"/>
      <c r="X264" s="2"/>
    </row>
    <row r="265" spans="1:24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42"/>
      <c r="L265" s="42"/>
      <c r="M265" s="42"/>
      <c r="N265" s="42"/>
      <c r="O265" s="43"/>
      <c r="P265" s="41"/>
      <c r="Q265" s="43"/>
      <c r="R265" s="42"/>
      <c r="S265" s="2"/>
      <c r="T265" s="2"/>
      <c r="U265" s="2"/>
      <c r="V265" s="2"/>
      <c r="W265" s="2"/>
      <c r="X265" s="2"/>
    </row>
    <row r="266" spans="1:24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42"/>
      <c r="L266" s="42"/>
      <c r="M266" s="42"/>
      <c r="N266" s="42"/>
      <c r="O266" s="43"/>
      <c r="P266" s="41"/>
      <c r="Q266" s="43"/>
      <c r="R266" s="42"/>
      <c r="S266" s="2"/>
      <c r="T266" s="2"/>
      <c r="U266" s="2"/>
      <c r="V266" s="2"/>
      <c r="W266" s="2"/>
      <c r="X266" s="2"/>
    </row>
    <row r="267" spans="1:24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42"/>
      <c r="L267" s="42"/>
      <c r="M267" s="42"/>
      <c r="N267" s="42"/>
      <c r="O267" s="43"/>
      <c r="P267" s="41"/>
      <c r="Q267" s="43"/>
      <c r="R267" s="42"/>
      <c r="S267" s="2"/>
      <c r="T267" s="2"/>
      <c r="U267" s="2"/>
      <c r="V267" s="2"/>
      <c r="W267" s="2"/>
      <c r="X267" s="2"/>
    </row>
    <row r="268" spans="1:24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42"/>
      <c r="L268" s="42"/>
      <c r="M268" s="42"/>
      <c r="N268" s="42"/>
      <c r="O268" s="43"/>
      <c r="P268" s="41"/>
      <c r="Q268" s="43"/>
      <c r="R268" s="42"/>
      <c r="S268" s="2"/>
      <c r="T268" s="2"/>
      <c r="U268" s="2"/>
      <c r="V268" s="2"/>
      <c r="W268" s="2"/>
      <c r="X268" s="2"/>
    </row>
    <row r="269" spans="1:24" ht="12.75">
      <c r="A269" s="37"/>
      <c r="B269" s="37"/>
      <c r="C269" s="37"/>
      <c r="D269" s="40"/>
      <c r="E269" s="37"/>
      <c r="F269" s="37"/>
      <c r="G269" s="37"/>
      <c r="H269" s="37"/>
      <c r="I269" s="37"/>
      <c r="J269" s="37"/>
      <c r="K269" s="42"/>
      <c r="L269" s="42"/>
      <c r="M269" s="42"/>
      <c r="N269" s="42"/>
      <c r="O269" s="43"/>
      <c r="P269" s="41"/>
      <c r="Q269" s="43"/>
      <c r="R269" s="42"/>
      <c r="S269" s="2"/>
      <c r="T269" s="2"/>
      <c r="U269" s="2"/>
      <c r="V269" s="2"/>
      <c r="W269" s="2"/>
      <c r="X269" s="2"/>
    </row>
    <row r="270" spans="1:24" ht="12.75">
      <c r="A270" s="37"/>
      <c r="B270" s="37"/>
      <c r="C270" s="37"/>
      <c r="D270" s="40"/>
      <c r="E270" s="37"/>
      <c r="F270" s="37"/>
      <c r="G270" s="37"/>
      <c r="H270" s="37"/>
      <c r="I270" s="37"/>
      <c r="J270" s="37"/>
      <c r="K270" s="42"/>
      <c r="L270" s="42"/>
      <c r="M270" s="42"/>
      <c r="N270" s="42"/>
      <c r="O270" s="43"/>
      <c r="P270" s="41"/>
      <c r="Q270" s="43"/>
      <c r="R270" s="42"/>
      <c r="S270" s="2"/>
      <c r="T270" s="2"/>
      <c r="U270" s="2"/>
      <c r="V270" s="2"/>
      <c r="W270" s="2"/>
      <c r="X270" s="2"/>
    </row>
    <row r="271" spans="1:24" ht="12.75">
      <c r="A271" s="37"/>
      <c r="B271" s="37"/>
      <c r="C271" s="37"/>
      <c r="D271" s="40"/>
      <c r="E271" s="37"/>
      <c r="F271" s="37"/>
      <c r="G271" s="37"/>
      <c r="H271" s="37"/>
      <c r="I271" s="37"/>
      <c r="J271" s="37"/>
      <c r="K271" s="42"/>
      <c r="L271" s="42"/>
      <c r="M271" s="42"/>
      <c r="N271" s="42"/>
      <c r="O271" s="43"/>
      <c r="P271" s="41"/>
      <c r="Q271" s="43"/>
      <c r="R271" s="42"/>
      <c r="S271" s="2"/>
      <c r="T271" s="2"/>
      <c r="U271" s="2"/>
      <c r="V271" s="2"/>
      <c r="W271" s="2"/>
      <c r="X271" s="2"/>
    </row>
    <row r="272" spans="1:24" ht="12.75">
      <c r="A272" s="37"/>
      <c r="B272" s="37"/>
      <c r="C272" s="37"/>
      <c r="D272" s="40"/>
      <c r="E272" s="37"/>
      <c r="F272" s="37"/>
      <c r="G272" s="37"/>
      <c r="H272" s="37"/>
      <c r="I272" s="37"/>
      <c r="J272" s="37"/>
      <c r="K272" s="42"/>
      <c r="L272" s="42"/>
      <c r="M272" s="42"/>
      <c r="N272" s="42"/>
      <c r="O272" s="43"/>
      <c r="P272" s="41"/>
      <c r="Q272" s="43"/>
      <c r="R272" s="42"/>
      <c r="S272" s="2"/>
      <c r="T272" s="2"/>
      <c r="U272" s="2"/>
      <c r="V272" s="2"/>
      <c r="W272" s="2"/>
      <c r="X272" s="2"/>
    </row>
    <row r="273" spans="1:24" ht="12.75">
      <c r="A273" s="37"/>
      <c r="B273" s="37"/>
      <c r="C273" s="40"/>
      <c r="D273" s="40"/>
      <c r="E273" s="37"/>
      <c r="F273" s="37"/>
      <c r="G273" s="37"/>
      <c r="H273" s="37"/>
      <c r="I273" s="37"/>
      <c r="J273" s="37"/>
      <c r="K273" s="42"/>
      <c r="L273" s="42"/>
      <c r="M273" s="42"/>
      <c r="N273" s="42"/>
      <c r="O273" s="43"/>
      <c r="P273" s="41"/>
      <c r="Q273" s="43"/>
      <c r="R273" s="42"/>
      <c r="S273" s="2"/>
      <c r="T273" s="2"/>
      <c r="U273" s="2"/>
      <c r="V273" s="2"/>
      <c r="W273" s="2"/>
      <c r="X273" s="2"/>
    </row>
    <row r="274" spans="1:24" ht="12.75">
      <c r="A274" s="37"/>
      <c r="B274" s="37"/>
      <c r="C274" s="40"/>
      <c r="D274" s="40"/>
      <c r="E274" s="37"/>
      <c r="F274" s="37"/>
      <c r="G274" s="37"/>
      <c r="H274" s="37"/>
      <c r="I274" s="37"/>
      <c r="J274" s="37"/>
      <c r="K274" s="42"/>
      <c r="L274" s="42"/>
      <c r="M274" s="42"/>
      <c r="N274" s="42"/>
      <c r="O274" s="43"/>
      <c r="P274" s="41"/>
      <c r="Q274" s="43"/>
      <c r="R274" s="42"/>
      <c r="S274" s="2"/>
      <c r="T274" s="2"/>
      <c r="U274" s="2"/>
      <c r="V274" s="2"/>
      <c r="W274" s="2"/>
      <c r="X274" s="2"/>
    </row>
    <row r="275" spans="1:24" ht="12.75">
      <c r="A275" s="37"/>
      <c r="B275" s="37"/>
      <c r="C275" s="40"/>
      <c r="D275" s="40"/>
      <c r="E275" s="37"/>
      <c r="F275" s="37"/>
      <c r="G275" s="37"/>
      <c r="H275" s="37"/>
      <c r="I275" s="37"/>
      <c r="J275" s="37"/>
      <c r="K275" s="42"/>
      <c r="L275" s="42"/>
      <c r="M275" s="42"/>
      <c r="N275" s="42"/>
      <c r="O275" s="43"/>
      <c r="P275" s="41"/>
      <c r="Q275" s="43"/>
      <c r="R275" s="42"/>
      <c r="S275" s="2"/>
      <c r="T275" s="2"/>
      <c r="U275" s="2"/>
      <c r="V275" s="2"/>
      <c r="W275" s="2"/>
      <c r="X275" s="2"/>
    </row>
    <row r="276" spans="1:24" ht="12.75">
      <c r="A276" s="37"/>
      <c r="B276" s="37"/>
      <c r="C276" s="40"/>
      <c r="D276" s="40"/>
      <c r="E276" s="37"/>
      <c r="F276" s="37"/>
      <c r="G276" s="37"/>
      <c r="H276" s="37"/>
      <c r="I276" s="37"/>
      <c r="J276" s="37"/>
      <c r="K276" s="42"/>
      <c r="L276" s="42"/>
      <c r="M276" s="42"/>
      <c r="N276" s="42"/>
      <c r="O276" s="43"/>
      <c r="P276" s="41"/>
      <c r="Q276" s="43"/>
      <c r="R276" s="42"/>
      <c r="S276" s="2"/>
      <c r="T276" s="2"/>
      <c r="U276" s="2"/>
      <c r="V276" s="2"/>
      <c r="W276" s="2"/>
      <c r="X276" s="2"/>
    </row>
    <row r="277" spans="1:24" ht="12.75">
      <c r="A277" s="37"/>
      <c r="B277" s="37"/>
      <c r="C277" s="40"/>
      <c r="D277" s="40"/>
      <c r="E277" s="37"/>
      <c r="F277" s="37"/>
      <c r="G277" s="37"/>
      <c r="H277" s="37"/>
      <c r="I277" s="37"/>
      <c r="J277" s="37"/>
      <c r="K277" s="42"/>
      <c r="L277" s="42"/>
      <c r="M277" s="42"/>
      <c r="N277" s="42"/>
      <c r="O277" s="43"/>
      <c r="P277" s="41"/>
      <c r="Q277" s="43"/>
      <c r="R277" s="42"/>
      <c r="S277" s="2"/>
      <c r="T277" s="2"/>
      <c r="U277" s="2"/>
      <c r="V277" s="2"/>
      <c r="W277" s="2"/>
      <c r="X277" s="2"/>
    </row>
    <row r="278" spans="1:26" ht="12.75">
      <c r="A278" s="37"/>
      <c r="B278" s="37"/>
      <c r="C278" s="40"/>
      <c r="D278" s="40"/>
      <c r="E278" s="37"/>
      <c r="F278" s="37"/>
      <c r="G278" s="37"/>
      <c r="H278" s="37"/>
      <c r="I278" s="37"/>
      <c r="J278" s="37"/>
      <c r="K278" s="42"/>
      <c r="L278" s="42"/>
      <c r="M278" s="42"/>
      <c r="N278" s="42"/>
      <c r="O278" s="43"/>
      <c r="P278" s="41"/>
      <c r="Q278" s="43"/>
      <c r="R278" s="4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37"/>
      <c r="B279" s="37"/>
      <c r="C279" s="40"/>
      <c r="D279" s="40"/>
      <c r="E279" s="37"/>
      <c r="F279" s="37"/>
      <c r="G279" s="37"/>
      <c r="H279" s="37"/>
      <c r="I279" s="37"/>
      <c r="J279" s="37"/>
      <c r="K279" s="42"/>
      <c r="L279" s="42"/>
      <c r="M279" s="42"/>
      <c r="N279" s="42"/>
      <c r="O279" s="43"/>
      <c r="P279" s="41"/>
      <c r="Q279" s="43"/>
      <c r="R279" s="4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37"/>
      <c r="B280" s="37"/>
      <c r="C280" s="40"/>
      <c r="D280" s="40"/>
      <c r="E280" s="37"/>
      <c r="F280" s="37"/>
      <c r="G280" s="37"/>
      <c r="H280" s="37"/>
      <c r="I280" s="37"/>
      <c r="J280" s="37"/>
      <c r="K280" s="42"/>
      <c r="L280" s="42"/>
      <c r="M280" s="42"/>
      <c r="N280" s="42"/>
      <c r="O280" s="43"/>
      <c r="P280" s="41"/>
      <c r="Q280" s="43"/>
      <c r="R280" s="4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42"/>
      <c r="L281" s="42"/>
      <c r="M281" s="42"/>
      <c r="N281" s="42"/>
      <c r="O281" s="43"/>
      <c r="P281" s="41"/>
      <c r="Q281" s="43"/>
      <c r="R281" s="4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42"/>
      <c r="L282" s="42"/>
      <c r="M282" s="42"/>
      <c r="N282" s="42"/>
      <c r="O282" s="43"/>
      <c r="P282" s="41"/>
      <c r="Q282" s="43"/>
      <c r="R282" s="4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42"/>
      <c r="L283" s="42"/>
      <c r="M283" s="42"/>
      <c r="N283" s="42"/>
      <c r="O283" s="43"/>
      <c r="P283" s="41"/>
      <c r="Q283" s="43"/>
      <c r="R283" s="4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42"/>
      <c r="L284" s="42"/>
      <c r="M284" s="42"/>
      <c r="N284" s="42"/>
      <c r="O284" s="43"/>
      <c r="P284" s="41"/>
      <c r="Q284" s="43"/>
      <c r="R284" s="4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42"/>
      <c r="L285" s="42"/>
      <c r="M285" s="42"/>
      <c r="N285" s="42"/>
      <c r="O285" s="43"/>
      <c r="P285" s="41"/>
      <c r="Q285" s="43"/>
      <c r="R285" s="4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42"/>
      <c r="L286" s="42"/>
      <c r="M286" s="42"/>
      <c r="N286" s="42"/>
      <c r="O286" s="43"/>
      <c r="P286" s="41"/>
      <c r="Q286" s="43"/>
      <c r="R286" s="4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44"/>
      <c r="L287" s="44"/>
      <c r="M287" s="44"/>
      <c r="N287" s="44"/>
      <c r="O287" s="45"/>
      <c r="P287" s="21"/>
      <c r="Q287" s="45"/>
      <c r="R287" s="44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42"/>
      <c r="L288" s="42"/>
      <c r="M288" s="42"/>
      <c r="N288" s="42"/>
      <c r="O288" s="43"/>
      <c r="P288" s="41"/>
      <c r="Q288" s="43"/>
      <c r="R288" s="4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42"/>
      <c r="L289" s="42"/>
      <c r="M289" s="42"/>
      <c r="N289" s="42"/>
      <c r="O289" s="43"/>
      <c r="P289" s="41"/>
      <c r="Q289" s="43"/>
      <c r="R289" s="4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42"/>
      <c r="L290" s="42"/>
      <c r="M290" s="42"/>
      <c r="N290" s="42"/>
      <c r="O290" s="43"/>
      <c r="P290" s="41"/>
      <c r="Q290" s="43"/>
      <c r="R290" s="4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42"/>
      <c r="L291" s="42"/>
      <c r="M291" s="42"/>
      <c r="N291" s="42"/>
      <c r="O291" s="43"/>
      <c r="P291" s="41"/>
      <c r="Q291" s="43"/>
      <c r="R291" s="4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42"/>
      <c r="L292" s="42"/>
      <c r="M292" s="42"/>
      <c r="N292" s="42"/>
      <c r="O292" s="43"/>
      <c r="P292" s="41"/>
      <c r="Q292" s="43"/>
      <c r="R292" s="4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42"/>
      <c r="L293" s="42"/>
      <c r="M293" s="42"/>
      <c r="N293" s="42"/>
      <c r="O293" s="43"/>
      <c r="P293" s="41"/>
      <c r="Q293" s="43"/>
      <c r="R293" s="4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42"/>
      <c r="L294" s="42"/>
      <c r="M294" s="42"/>
      <c r="N294" s="42"/>
      <c r="O294" s="43"/>
      <c r="P294" s="41"/>
      <c r="Q294" s="43"/>
      <c r="R294" s="4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44"/>
      <c r="L295" s="44"/>
      <c r="M295" s="44"/>
      <c r="N295" s="44"/>
      <c r="O295" s="45"/>
      <c r="P295" s="21"/>
      <c r="Q295" s="45"/>
      <c r="R295" s="44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42"/>
      <c r="L296" s="42"/>
      <c r="M296" s="42"/>
      <c r="N296" s="42"/>
      <c r="O296" s="43"/>
      <c r="P296" s="41"/>
      <c r="Q296" s="43"/>
      <c r="R296" s="4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42"/>
      <c r="L297" s="42"/>
      <c r="M297" s="42"/>
      <c r="N297" s="42"/>
      <c r="O297" s="43"/>
      <c r="P297" s="41"/>
      <c r="Q297" s="43"/>
      <c r="R297" s="4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0"/>
      <c r="B298" s="20"/>
      <c r="C298" s="20"/>
      <c r="D298" s="20"/>
      <c r="E298" s="20"/>
      <c r="F298" s="37"/>
      <c r="G298" s="37"/>
      <c r="H298" s="37"/>
      <c r="I298" s="37"/>
      <c r="J298" s="37"/>
      <c r="K298" s="42"/>
      <c r="L298" s="42"/>
      <c r="M298" s="42"/>
      <c r="N298" s="42"/>
      <c r="O298" s="43"/>
      <c r="P298" s="41"/>
      <c r="Q298" s="43"/>
      <c r="R298" s="4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42"/>
      <c r="L299" s="42"/>
      <c r="M299" s="42"/>
      <c r="N299" s="42"/>
      <c r="O299" s="43"/>
      <c r="P299" s="41"/>
      <c r="Q299" s="43"/>
      <c r="R299" s="4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42"/>
      <c r="L300" s="42"/>
      <c r="M300" s="42"/>
      <c r="N300" s="42"/>
      <c r="O300" s="43"/>
      <c r="P300" s="41"/>
      <c r="Q300" s="43"/>
      <c r="R300" s="4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44"/>
      <c r="L301" s="44"/>
      <c r="M301" s="44"/>
      <c r="N301" s="44"/>
      <c r="O301" s="45"/>
      <c r="P301" s="21"/>
      <c r="Q301" s="45"/>
      <c r="R301" s="44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42"/>
      <c r="L302" s="42"/>
      <c r="M302" s="42"/>
      <c r="N302" s="42"/>
      <c r="O302" s="43"/>
      <c r="P302" s="41"/>
      <c r="Q302" s="43"/>
      <c r="R302" s="4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42"/>
      <c r="L303" s="42"/>
      <c r="M303" s="42"/>
      <c r="N303" s="42"/>
      <c r="O303" s="43"/>
      <c r="P303" s="41"/>
      <c r="Q303" s="43"/>
      <c r="R303" s="4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42"/>
      <c r="L304" s="42"/>
      <c r="M304" s="42"/>
      <c r="N304" s="42"/>
      <c r="O304" s="43"/>
      <c r="P304" s="41"/>
      <c r="Q304" s="43"/>
      <c r="R304" s="4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42"/>
      <c r="L305" s="42"/>
      <c r="M305" s="42"/>
      <c r="N305" s="42"/>
      <c r="O305" s="43"/>
      <c r="P305" s="41"/>
      <c r="Q305" s="43"/>
      <c r="R305" s="4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42"/>
      <c r="L306" s="42"/>
      <c r="M306" s="42"/>
      <c r="N306" s="42"/>
      <c r="O306" s="43"/>
      <c r="P306" s="41"/>
      <c r="Q306" s="43"/>
      <c r="R306" s="4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42"/>
      <c r="L307" s="42"/>
      <c r="M307" s="42"/>
      <c r="N307" s="42"/>
      <c r="O307" s="43"/>
      <c r="P307" s="41"/>
      <c r="Q307" s="43"/>
      <c r="R307" s="4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42"/>
      <c r="L308" s="42"/>
      <c r="M308" s="42"/>
      <c r="N308" s="42"/>
      <c r="O308" s="43"/>
      <c r="P308" s="41"/>
      <c r="Q308" s="43"/>
      <c r="R308" s="4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42"/>
      <c r="L309" s="42"/>
      <c r="M309" s="42"/>
      <c r="N309" s="42"/>
      <c r="O309" s="43"/>
      <c r="P309" s="41"/>
      <c r="Q309" s="43"/>
      <c r="R309" s="4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42"/>
      <c r="L310" s="42"/>
      <c r="M310" s="42"/>
      <c r="N310" s="42"/>
      <c r="O310" s="43"/>
      <c r="P310" s="41"/>
      <c r="Q310" s="43"/>
      <c r="R310" s="4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42"/>
      <c r="L311" s="42"/>
      <c r="M311" s="42"/>
      <c r="N311" s="42"/>
      <c r="O311" s="43"/>
      <c r="P311" s="43"/>
      <c r="Q311" s="43"/>
      <c r="R311" s="4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42"/>
      <c r="L312" s="42"/>
      <c r="M312" s="42"/>
      <c r="N312" s="42"/>
      <c r="O312" s="43"/>
      <c r="P312" s="43"/>
      <c r="Q312" s="43"/>
      <c r="R312" s="4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42"/>
      <c r="L313" s="42"/>
      <c r="M313" s="42"/>
      <c r="N313" s="42"/>
      <c r="O313" s="43"/>
      <c r="P313" s="43"/>
      <c r="Q313" s="43"/>
      <c r="R313" s="4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42"/>
      <c r="L314" s="42"/>
      <c r="M314" s="42"/>
      <c r="N314" s="42"/>
      <c r="O314" s="43"/>
      <c r="P314" s="43"/>
      <c r="Q314" s="43"/>
      <c r="R314" s="4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42"/>
      <c r="L315" s="42"/>
      <c r="M315" s="42"/>
      <c r="N315" s="42"/>
      <c r="O315" s="43"/>
      <c r="P315" s="43"/>
      <c r="Q315" s="43"/>
      <c r="R315" s="4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44"/>
      <c r="L316" s="44"/>
      <c r="M316" s="44"/>
      <c r="N316" s="44"/>
      <c r="O316" s="45"/>
      <c r="P316" s="45"/>
      <c r="Q316" s="45"/>
      <c r="R316" s="44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42"/>
      <c r="L317" s="42"/>
      <c r="M317" s="42"/>
      <c r="N317" s="42"/>
      <c r="O317" s="43"/>
      <c r="P317" s="43"/>
      <c r="Q317" s="43"/>
      <c r="R317" s="4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42"/>
      <c r="L318" s="42"/>
      <c r="M318" s="42"/>
      <c r="N318" s="42"/>
      <c r="O318" s="43"/>
      <c r="P318" s="43"/>
      <c r="Q318" s="43"/>
      <c r="R318" s="4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42"/>
      <c r="L319" s="42"/>
      <c r="M319" s="42"/>
      <c r="N319" s="42"/>
      <c r="O319" s="43"/>
      <c r="P319" s="43"/>
      <c r="Q319" s="43"/>
      <c r="R319" s="4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42"/>
      <c r="L320" s="42"/>
      <c r="M320" s="42"/>
      <c r="N320" s="42"/>
      <c r="O320" s="43"/>
      <c r="P320" s="43"/>
      <c r="Q320" s="43"/>
      <c r="R320" s="4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42"/>
      <c r="L321" s="42"/>
      <c r="M321" s="42"/>
      <c r="N321" s="42"/>
      <c r="O321" s="43"/>
      <c r="P321" s="43"/>
      <c r="Q321" s="43"/>
      <c r="R321" s="4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42"/>
      <c r="L322" s="42"/>
      <c r="M322" s="42"/>
      <c r="N322" s="42"/>
      <c r="O322" s="43"/>
      <c r="P322" s="43"/>
      <c r="Q322" s="43"/>
      <c r="R322" s="4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42"/>
      <c r="L323" s="42"/>
      <c r="M323" s="42"/>
      <c r="N323" s="42"/>
      <c r="O323" s="43"/>
      <c r="P323" s="43"/>
      <c r="Q323" s="43"/>
      <c r="R323" s="4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44"/>
      <c r="L324" s="44"/>
      <c r="M324" s="44"/>
      <c r="N324" s="44"/>
      <c r="O324" s="45"/>
      <c r="P324" s="45"/>
      <c r="Q324" s="45"/>
      <c r="R324" s="44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42"/>
      <c r="L325" s="42"/>
      <c r="M325" s="42"/>
      <c r="N325" s="42"/>
      <c r="O325" s="43"/>
      <c r="P325" s="43"/>
      <c r="Q325" s="43"/>
      <c r="R325" s="4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42"/>
      <c r="L326" s="42"/>
      <c r="M326" s="42"/>
      <c r="N326" s="42"/>
      <c r="O326" s="43"/>
      <c r="P326" s="43"/>
      <c r="Q326" s="43"/>
      <c r="R326" s="4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42"/>
      <c r="L327" s="42"/>
      <c r="M327" s="42"/>
      <c r="N327" s="42"/>
      <c r="O327" s="43"/>
      <c r="P327" s="43"/>
      <c r="Q327" s="43"/>
      <c r="R327" s="4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42"/>
      <c r="L328" s="42"/>
      <c r="M328" s="42"/>
      <c r="N328" s="42"/>
      <c r="O328" s="43"/>
      <c r="P328" s="43"/>
      <c r="Q328" s="43"/>
      <c r="R328" s="4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42"/>
      <c r="L329" s="42"/>
      <c r="M329" s="42"/>
      <c r="N329" s="42"/>
      <c r="O329" s="43"/>
      <c r="P329" s="43"/>
      <c r="Q329" s="43"/>
      <c r="R329" s="4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42"/>
      <c r="L330" s="42"/>
      <c r="M330" s="42"/>
      <c r="N330" s="42"/>
      <c r="O330" s="43"/>
      <c r="P330" s="43"/>
      <c r="Q330" s="43"/>
      <c r="R330" s="4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42"/>
      <c r="L331" s="42"/>
      <c r="M331" s="42"/>
      <c r="N331" s="42"/>
      <c r="O331" s="43"/>
      <c r="P331" s="43"/>
      <c r="Q331" s="43"/>
      <c r="R331" s="4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42"/>
      <c r="L332" s="42"/>
      <c r="M332" s="42"/>
      <c r="N332" s="42"/>
      <c r="O332" s="43"/>
      <c r="P332" s="43"/>
      <c r="Q332" s="43"/>
      <c r="R332" s="4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37"/>
      <c r="B333" s="20"/>
      <c r="C333" s="20"/>
      <c r="D333" s="20"/>
      <c r="E333" s="20"/>
      <c r="F333" s="20"/>
      <c r="G333" s="20"/>
      <c r="H333" s="20"/>
      <c r="I333" s="20"/>
      <c r="J333" s="20"/>
      <c r="K333" s="44"/>
      <c r="L333" s="44"/>
      <c r="M333" s="44"/>
      <c r="N333" s="44"/>
      <c r="O333" s="45"/>
      <c r="P333" s="45"/>
      <c r="Q333" s="45"/>
      <c r="R333" s="44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42"/>
      <c r="O334" s="41"/>
      <c r="P334" s="41"/>
      <c r="Q334" s="43"/>
      <c r="R334" s="4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42"/>
      <c r="O335" s="37"/>
      <c r="P335" s="37"/>
      <c r="Q335" s="37"/>
      <c r="R335" s="4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42"/>
      <c r="O336" s="37"/>
      <c r="P336" s="37"/>
      <c r="Q336" s="37"/>
      <c r="R336" s="4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42"/>
      <c r="O337" s="37"/>
      <c r="P337" s="37"/>
      <c r="Q337" s="37"/>
      <c r="R337" s="4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4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4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</sheetData>
  <mergeCells count="5">
    <mergeCell ref="C4:P4"/>
    <mergeCell ref="K6:N6"/>
    <mergeCell ref="O6:R6"/>
    <mergeCell ref="K7:K8"/>
    <mergeCell ref="O7:O8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8"/>
  <sheetViews>
    <sheetView workbookViewId="0" topLeftCell="A1">
      <selection activeCell="H317" sqref="H317"/>
    </sheetView>
  </sheetViews>
  <sheetFormatPr defaultColWidth="9.00390625" defaultRowHeight="12.75"/>
  <cols>
    <col min="1" max="1" width="4.375" style="0" customWidth="1"/>
    <col min="2" max="2" width="6.375" style="0" customWidth="1"/>
    <col min="3" max="3" width="7.125" style="0" customWidth="1"/>
    <col min="6" max="6" width="8.125" style="0" customWidth="1"/>
    <col min="7" max="7" width="6.75390625" style="0" customWidth="1"/>
    <col min="8" max="8" width="17.375" style="0" customWidth="1"/>
    <col min="9" max="9" width="0.875" style="0" hidden="1" customWidth="1"/>
    <col min="10" max="10" width="13.00390625" style="0" customWidth="1"/>
    <col min="11" max="11" width="12.125" style="0" customWidth="1"/>
    <col min="12" max="12" width="12.625" style="0" customWidth="1"/>
    <col min="14" max="14" width="6.875" style="0" customWidth="1"/>
  </cols>
  <sheetData>
    <row r="1" spans="1:12" ht="12.75">
      <c r="A1" s="1"/>
      <c r="B1" s="1"/>
      <c r="H1" s="18"/>
      <c r="I1" s="58" t="s">
        <v>208</v>
      </c>
      <c r="J1" s="105" t="s">
        <v>208</v>
      </c>
      <c r="K1" s="105"/>
      <c r="L1" s="105"/>
    </row>
    <row r="2" spans="1:2" ht="12.75">
      <c r="A2" s="1"/>
      <c r="B2" s="1"/>
    </row>
    <row r="3" spans="1:11" ht="15.75">
      <c r="A3" s="17"/>
      <c r="B3" s="15"/>
      <c r="C3" s="16"/>
      <c r="D3" s="16"/>
      <c r="E3" s="16"/>
      <c r="F3" s="10"/>
      <c r="G3" s="9"/>
      <c r="H3" s="8" t="s">
        <v>94</v>
      </c>
      <c r="J3" s="9"/>
      <c r="K3" s="9"/>
    </row>
    <row r="4" spans="1:11" ht="15.75">
      <c r="A4" s="19"/>
      <c r="B4" s="30" t="s">
        <v>250</v>
      </c>
      <c r="C4" s="24"/>
      <c r="D4" s="24"/>
      <c r="E4" s="24"/>
      <c r="F4" s="24"/>
      <c r="G4" s="133" t="s">
        <v>378</v>
      </c>
      <c r="H4" s="126"/>
      <c r="I4" s="25"/>
      <c r="J4" s="25"/>
      <c r="K4" s="25"/>
    </row>
    <row r="5" spans="1:2" ht="12.75">
      <c r="A5" s="1"/>
      <c r="B5" s="1"/>
    </row>
    <row r="6" spans="1:12" ht="13.5" thickBot="1">
      <c r="A6" s="4"/>
      <c r="B6" s="4"/>
      <c r="C6" s="2"/>
      <c r="D6" s="2"/>
      <c r="E6" s="2"/>
      <c r="F6" s="2"/>
      <c r="G6" s="2"/>
      <c r="H6" s="2"/>
      <c r="I6" s="6"/>
      <c r="J6" s="2"/>
      <c r="K6" s="2"/>
      <c r="L6" s="2"/>
    </row>
    <row r="7" spans="1:13" ht="12.75">
      <c r="A7" s="192"/>
      <c r="B7" s="110"/>
      <c r="C7" s="110"/>
      <c r="D7" s="111"/>
      <c r="E7" s="111"/>
      <c r="F7" s="111"/>
      <c r="G7" s="111"/>
      <c r="H7" s="193"/>
      <c r="I7" s="468" t="s">
        <v>217</v>
      </c>
      <c r="J7" s="470" t="s">
        <v>258</v>
      </c>
      <c r="K7" s="189"/>
      <c r="L7" s="201"/>
      <c r="M7" s="198"/>
    </row>
    <row r="8" spans="1:13" ht="25.5">
      <c r="A8" s="194" t="s">
        <v>0</v>
      </c>
      <c r="B8" s="23" t="s">
        <v>2</v>
      </c>
      <c r="C8" s="21" t="s">
        <v>1</v>
      </c>
      <c r="D8" s="22" t="s">
        <v>3</v>
      </c>
      <c r="E8" s="20"/>
      <c r="F8" s="20"/>
      <c r="G8" s="20"/>
      <c r="H8" s="195"/>
      <c r="I8" s="469"/>
      <c r="J8" s="471"/>
      <c r="K8" s="191" t="s">
        <v>259</v>
      </c>
      <c r="L8" s="199" t="s">
        <v>117</v>
      </c>
      <c r="M8" s="199" t="s">
        <v>136</v>
      </c>
    </row>
    <row r="9" spans="1:13" ht="13.5" thickBot="1">
      <c r="A9" s="158"/>
      <c r="B9" s="159"/>
      <c r="C9" s="196"/>
      <c r="D9" s="196"/>
      <c r="E9" s="196"/>
      <c r="F9" s="196"/>
      <c r="G9" s="196"/>
      <c r="H9" s="197"/>
      <c r="I9" s="3"/>
      <c r="J9" s="190"/>
      <c r="K9" s="190"/>
      <c r="L9" s="202"/>
      <c r="M9" s="200"/>
    </row>
    <row r="10" spans="1:13" ht="13.5" thickBot="1">
      <c r="A10" s="137" t="s">
        <v>8</v>
      </c>
      <c r="B10" s="138"/>
      <c r="C10" s="145"/>
      <c r="D10" s="146" t="s">
        <v>113</v>
      </c>
      <c r="E10" s="146"/>
      <c r="F10" s="146"/>
      <c r="G10" s="146"/>
      <c r="H10" s="147"/>
      <c r="I10" s="148">
        <f>I12+I17+I23+I29</f>
        <v>842600</v>
      </c>
      <c r="J10" s="179">
        <f>J12+J17+J23+J29+J33</f>
        <v>1752280</v>
      </c>
      <c r="K10" s="181">
        <f>K12+K17+K23+K29+K33</f>
        <v>1716191</v>
      </c>
      <c r="L10" s="180">
        <f>L12+L17+L23+L29+L33</f>
        <v>26804.760000000002</v>
      </c>
      <c r="M10" s="141">
        <f>L10/K10*100</f>
        <v>1.5618751059759666</v>
      </c>
    </row>
    <row r="11" spans="1:13" ht="12.75">
      <c r="A11" s="49"/>
      <c r="B11" s="4"/>
      <c r="C11" s="2"/>
      <c r="D11" s="2"/>
      <c r="E11" s="2"/>
      <c r="F11" s="2"/>
      <c r="G11" s="2"/>
      <c r="H11" s="39"/>
      <c r="I11" s="3"/>
      <c r="J11" s="51"/>
      <c r="K11" s="51"/>
      <c r="L11" s="139"/>
      <c r="M11" s="164"/>
    </row>
    <row r="12" spans="1:13" ht="12.75">
      <c r="A12" s="49"/>
      <c r="B12" s="4" t="s">
        <v>4</v>
      </c>
      <c r="C12" s="2" t="s">
        <v>141</v>
      </c>
      <c r="D12" s="2"/>
      <c r="E12" s="2"/>
      <c r="F12" s="2"/>
      <c r="G12" s="2"/>
      <c r="H12" s="39"/>
      <c r="I12" s="3">
        <f>I14+I15</f>
        <v>42000</v>
      </c>
      <c r="J12" s="51">
        <f>J14+J15</f>
        <v>34500</v>
      </c>
      <c r="K12" s="51">
        <f>K13+K14+K15</f>
        <v>34500</v>
      </c>
      <c r="L12" s="139">
        <f>L14+L15</f>
        <v>5911.67</v>
      </c>
      <c r="M12" s="140">
        <f>L12/K12*100</f>
        <v>17.13527536231884</v>
      </c>
    </row>
    <row r="13" spans="1:13" ht="12.75">
      <c r="A13" s="49"/>
      <c r="B13" s="4"/>
      <c r="C13" s="2">
        <v>4170</v>
      </c>
      <c r="D13" s="2" t="s">
        <v>292</v>
      </c>
      <c r="E13" s="2"/>
      <c r="F13" s="2"/>
      <c r="G13" s="2"/>
      <c r="H13" s="39"/>
      <c r="I13" s="3"/>
      <c r="J13" s="51"/>
      <c r="K13" s="51">
        <v>2950</v>
      </c>
      <c r="L13" s="139">
        <v>0</v>
      </c>
      <c r="M13" s="140"/>
    </row>
    <row r="14" spans="1:13" ht="12.75">
      <c r="A14" s="49"/>
      <c r="B14" s="4"/>
      <c r="C14" s="2">
        <v>4210</v>
      </c>
      <c r="D14" s="2" t="s">
        <v>5</v>
      </c>
      <c r="E14" s="2"/>
      <c r="F14" s="2"/>
      <c r="G14" s="2"/>
      <c r="H14" s="39"/>
      <c r="I14" s="3">
        <v>5000</v>
      </c>
      <c r="J14" s="51">
        <v>11500</v>
      </c>
      <c r="K14" s="51">
        <v>11500</v>
      </c>
      <c r="L14" s="139">
        <v>5740.87</v>
      </c>
      <c r="M14" s="140">
        <f>L14/K14*100</f>
        <v>49.92060869565218</v>
      </c>
    </row>
    <row r="15" spans="1:13" ht="12.75">
      <c r="A15" s="49"/>
      <c r="B15" s="4"/>
      <c r="C15" s="2">
        <v>4300</v>
      </c>
      <c r="D15" s="2" t="s">
        <v>115</v>
      </c>
      <c r="E15" s="2"/>
      <c r="F15" s="2"/>
      <c r="G15" s="2"/>
      <c r="H15" s="39"/>
      <c r="I15" s="3">
        <v>37000</v>
      </c>
      <c r="J15" s="51">
        <v>23000</v>
      </c>
      <c r="K15" s="51">
        <v>20050</v>
      </c>
      <c r="L15" s="139">
        <v>170.8</v>
      </c>
      <c r="M15" s="140">
        <f>L15/K15*100</f>
        <v>0.8518703241895264</v>
      </c>
    </row>
    <row r="16" spans="1:13" ht="12.75">
      <c r="A16" s="49"/>
      <c r="B16" s="4"/>
      <c r="C16" s="2"/>
      <c r="D16" s="2"/>
      <c r="E16" s="2"/>
      <c r="F16" s="2"/>
      <c r="G16" s="2"/>
      <c r="H16" s="39"/>
      <c r="I16" s="3"/>
      <c r="J16" s="51"/>
      <c r="K16" s="51"/>
      <c r="L16" s="139"/>
      <c r="M16" s="140"/>
    </row>
    <row r="17" spans="1:13" ht="12.75">
      <c r="A17" s="49"/>
      <c r="B17" s="4" t="s">
        <v>118</v>
      </c>
      <c r="C17" s="2" t="s">
        <v>119</v>
      </c>
      <c r="D17" s="2"/>
      <c r="E17" s="2"/>
      <c r="F17" s="2"/>
      <c r="G17" s="2"/>
      <c r="H17" s="39"/>
      <c r="I17" s="3">
        <v>5000</v>
      </c>
      <c r="J17" s="51">
        <f>J18</f>
        <v>15000</v>
      </c>
      <c r="K17" s="51">
        <f>K18</f>
        <v>15000</v>
      </c>
      <c r="L17" s="139">
        <f>L18</f>
        <v>5000</v>
      </c>
      <c r="M17" s="140">
        <f>L17/K17*100</f>
        <v>33.33333333333333</v>
      </c>
    </row>
    <row r="18" spans="1:13" ht="12.75">
      <c r="A18" s="49"/>
      <c r="B18" s="4"/>
      <c r="C18" s="5">
        <v>2830</v>
      </c>
      <c r="D18" s="5" t="s">
        <v>385</v>
      </c>
      <c r="E18" s="2"/>
      <c r="F18" s="2"/>
      <c r="G18" s="2"/>
      <c r="H18" s="2"/>
      <c r="I18" s="3"/>
      <c r="J18" s="51">
        <v>15000</v>
      </c>
      <c r="K18" s="51">
        <v>15000</v>
      </c>
      <c r="L18" s="139">
        <v>5000</v>
      </c>
      <c r="M18" s="140"/>
    </row>
    <row r="19" spans="1:13" ht="12.75">
      <c r="A19" s="49"/>
      <c r="B19" s="4"/>
      <c r="C19" s="5"/>
      <c r="D19" s="5" t="s">
        <v>386</v>
      </c>
      <c r="E19" s="2"/>
      <c r="F19" s="2"/>
      <c r="G19" s="2"/>
      <c r="H19" s="2"/>
      <c r="I19" s="3"/>
      <c r="J19" s="51"/>
      <c r="K19" s="51"/>
      <c r="L19" s="139"/>
      <c r="M19" s="140"/>
    </row>
    <row r="20" spans="1:13" ht="12.75">
      <c r="A20" s="49"/>
      <c r="B20" s="4"/>
      <c r="C20" s="5"/>
      <c r="D20" s="5" t="s">
        <v>387</v>
      </c>
      <c r="E20" s="2"/>
      <c r="F20" s="2"/>
      <c r="G20" s="2"/>
      <c r="H20" s="2"/>
      <c r="I20" s="3"/>
      <c r="J20" s="51"/>
      <c r="K20" s="51"/>
      <c r="L20" s="139"/>
      <c r="M20" s="140"/>
    </row>
    <row r="21" spans="1:13" ht="12.75">
      <c r="A21" s="49"/>
      <c r="B21" s="4"/>
      <c r="C21" s="5"/>
      <c r="D21" s="5" t="s">
        <v>349</v>
      </c>
      <c r="E21" s="2"/>
      <c r="F21" s="2"/>
      <c r="G21" s="2"/>
      <c r="H21" s="2"/>
      <c r="I21" s="3"/>
      <c r="J21" s="51"/>
      <c r="K21" s="51"/>
      <c r="L21" s="139"/>
      <c r="M21" s="140"/>
    </row>
    <row r="22" spans="1:13" ht="12.75">
      <c r="A22" s="49"/>
      <c r="B22" s="4"/>
      <c r="C22" s="2"/>
      <c r="D22" s="2"/>
      <c r="E22" s="2"/>
      <c r="F22" s="2"/>
      <c r="G22" s="2"/>
      <c r="H22" s="39"/>
      <c r="I22" s="3"/>
      <c r="J22" s="51"/>
      <c r="K22" s="51"/>
      <c r="L22" s="139"/>
      <c r="M22" s="140"/>
    </row>
    <row r="23" spans="1:13" ht="12.75">
      <c r="A23" s="49"/>
      <c r="B23" s="4" t="s">
        <v>91</v>
      </c>
      <c r="C23" s="2" t="s">
        <v>109</v>
      </c>
      <c r="D23" s="2"/>
      <c r="E23" s="2"/>
      <c r="F23" s="2"/>
      <c r="G23" s="2"/>
      <c r="H23" s="39"/>
      <c r="I23" s="3">
        <v>793000</v>
      </c>
      <c r="J23" s="51">
        <f>J24</f>
        <v>1700000</v>
      </c>
      <c r="K23" s="51">
        <f>K24+K25</f>
        <v>1650000</v>
      </c>
      <c r="L23" s="139">
        <f>L24+L25</f>
        <v>0</v>
      </c>
      <c r="M23" s="140"/>
    </row>
    <row r="24" spans="1:13" ht="12.75">
      <c r="A24" s="49"/>
      <c r="B24" s="4"/>
      <c r="C24" s="2">
        <v>6050</v>
      </c>
      <c r="D24" s="2" t="s">
        <v>92</v>
      </c>
      <c r="E24" s="2"/>
      <c r="F24" s="2"/>
      <c r="G24" s="2"/>
      <c r="H24" s="39"/>
      <c r="I24" s="3">
        <v>793000</v>
      </c>
      <c r="J24" s="51">
        <v>1700000</v>
      </c>
      <c r="K24" s="51">
        <v>400000</v>
      </c>
      <c r="L24" s="139">
        <v>0</v>
      </c>
      <c r="M24" s="140"/>
    </row>
    <row r="25" spans="1:13" ht="12.75">
      <c r="A25" s="49"/>
      <c r="B25" s="4"/>
      <c r="C25" s="2">
        <v>6210</v>
      </c>
      <c r="D25" s="5" t="s">
        <v>346</v>
      </c>
      <c r="E25" s="2"/>
      <c r="F25" s="2"/>
      <c r="G25" s="2"/>
      <c r="H25" s="39"/>
      <c r="I25" s="3"/>
      <c r="J25" s="51"/>
      <c r="K25" s="51">
        <v>1250000</v>
      </c>
      <c r="L25" s="139">
        <v>0</v>
      </c>
      <c r="M25" s="140"/>
    </row>
    <row r="26" spans="1:13" ht="12.75">
      <c r="A26" s="49"/>
      <c r="B26" s="4"/>
      <c r="C26" s="2" t="s">
        <v>351</v>
      </c>
      <c r="D26" s="5"/>
      <c r="E26" s="2"/>
      <c r="F26" s="2"/>
      <c r="G26" s="2"/>
      <c r="H26" s="39"/>
      <c r="I26" s="3"/>
      <c r="J26" s="51"/>
      <c r="K26" s="51"/>
      <c r="L26" s="139"/>
      <c r="M26" s="140"/>
    </row>
    <row r="27" spans="1:13" ht="12.75">
      <c r="A27" s="49"/>
      <c r="B27" s="4"/>
      <c r="C27" s="2" t="s">
        <v>352</v>
      </c>
      <c r="D27" s="5"/>
      <c r="E27" s="2"/>
      <c r="F27" s="2"/>
      <c r="G27" s="2"/>
      <c r="H27" s="39"/>
      <c r="I27" s="3"/>
      <c r="J27" s="51"/>
      <c r="K27" s="51"/>
      <c r="L27" s="139"/>
      <c r="M27" s="140"/>
    </row>
    <row r="28" spans="1:13" ht="12.75">
      <c r="A28" s="49"/>
      <c r="B28" s="4"/>
      <c r="C28" s="2"/>
      <c r="D28" s="2"/>
      <c r="E28" s="2"/>
      <c r="F28" s="2"/>
      <c r="G28" s="2"/>
      <c r="H28" s="39"/>
      <c r="I28" s="3"/>
      <c r="J28" s="51"/>
      <c r="K28" s="51"/>
      <c r="L28" s="139"/>
      <c r="M28" s="140"/>
    </row>
    <row r="29" spans="1:13" ht="12.75">
      <c r="A29" s="49"/>
      <c r="B29" s="4" t="s">
        <v>125</v>
      </c>
      <c r="C29" s="2" t="s">
        <v>126</v>
      </c>
      <c r="D29" s="2"/>
      <c r="E29" s="2"/>
      <c r="F29" s="2"/>
      <c r="G29" s="2"/>
      <c r="H29" s="39"/>
      <c r="I29" s="3">
        <v>2600</v>
      </c>
      <c r="J29" s="51">
        <f>J31</f>
        <v>2780</v>
      </c>
      <c r="K29" s="51">
        <f>K31</f>
        <v>2780</v>
      </c>
      <c r="L29" s="139">
        <f>L31</f>
        <v>1982.33</v>
      </c>
      <c r="M29" s="140">
        <f>L29/K29*100</f>
        <v>71.3068345323741</v>
      </c>
    </row>
    <row r="30" spans="1:13" ht="12.75">
      <c r="A30" s="49"/>
      <c r="B30" s="4"/>
      <c r="C30" s="2">
        <v>2850</v>
      </c>
      <c r="D30" s="2" t="s">
        <v>127</v>
      </c>
      <c r="E30" s="2"/>
      <c r="F30" s="2"/>
      <c r="G30" s="2"/>
      <c r="H30" s="39"/>
      <c r="I30" s="3"/>
      <c r="J30" s="51"/>
      <c r="K30" s="51"/>
      <c r="L30" s="139"/>
      <c r="M30" s="140"/>
    </row>
    <row r="31" spans="1:13" ht="12.75">
      <c r="A31" s="49"/>
      <c r="B31" s="4"/>
      <c r="C31" s="2"/>
      <c r="D31" s="2" t="s">
        <v>128</v>
      </c>
      <c r="E31" s="2"/>
      <c r="F31" s="2"/>
      <c r="G31" s="2"/>
      <c r="H31" s="39"/>
      <c r="I31" s="3">
        <v>2600</v>
      </c>
      <c r="J31" s="51">
        <v>2780</v>
      </c>
      <c r="K31" s="51">
        <v>2780</v>
      </c>
      <c r="L31" s="139">
        <v>1982.33</v>
      </c>
      <c r="M31" s="140">
        <f>L31/K31*100</f>
        <v>71.3068345323741</v>
      </c>
    </row>
    <row r="32" spans="1:13" ht="12.75">
      <c r="A32" s="49"/>
      <c r="B32" s="4"/>
      <c r="C32" s="2"/>
      <c r="D32" s="2"/>
      <c r="E32" s="2"/>
      <c r="F32" s="2"/>
      <c r="G32" s="2"/>
      <c r="H32" s="39"/>
      <c r="I32" s="3"/>
      <c r="J32" s="51"/>
      <c r="K32" s="51"/>
      <c r="L32" s="139"/>
      <c r="M32" s="140"/>
    </row>
    <row r="33" spans="1:13" ht="12.75">
      <c r="A33" s="49"/>
      <c r="B33" s="4" t="s">
        <v>245</v>
      </c>
      <c r="C33" s="2" t="s">
        <v>19</v>
      </c>
      <c r="D33" s="2"/>
      <c r="E33" s="2"/>
      <c r="F33" s="2"/>
      <c r="G33" s="2"/>
      <c r="H33" s="39"/>
      <c r="I33" s="3"/>
      <c r="J33" s="51">
        <v>0</v>
      </c>
      <c r="K33" s="51">
        <f>K34+K35+K36</f>
        <v>13911</v>
      </c>
      <c r="L33" s="139">
        <f>L34+L35+L36</f>
        <v>13910.76</v>
      </c>
      <c r="M33" s="140">
        <f>L33/K33*100</f>
        <v>99.99827474660341</v>
      </c>
    </row>
    <row r="34" spans="1:13" ht="12.75">
      <c r="A34" s="49"/>
      <c r="B34" s="4"/>
      <c r="C34" s="2">
        <v>4210</v>
      </c>
      <c r="D34" s="5" t="s">
        <v>353</v>
      </c>
      <c r="E34" s="2"/>
      <c r="F34" s="2"/>
      <c r="G34" s="2"/>
      <c r="H34" s="39"/>
      <c r="I34" s="3"/>
      <c r="J34" s="51"/>
      <c r="K34" s="51">
        <v>99</v>
      </c>
      <c r="L34" s="139">
        <v>98.76</v>
      </c>
      <c r="M34" s="140">
        <f>L34/K34*100</f>
        <v>99.75757575757576</v>
      </c>
    </row>
    <row r="35" spans="1:13" ht="12.75">
      <c r="A35" s="49"/>
      <c r="B35" s="4"/>
      <c r="C35" s="2">
        <v>4300</v>
      </c>
      <c r="D35" s="5" t="s">
        <v>266</v>
      </c>
      <c r="E35" s="2"/>
      <c r="F35" s="2"/>
      <c r="G35" s="2"/>
      <c r="H35" s="39"/>
      <c r="I35" s="3"/>
      <c r="J35" s="51"/>
      <c r="K35" s="51">
        <v>174</v>
      </c>
      <c r="L35" s="139">
        <v>174</v>
      </c>
      <c r="M35" s="140">
        <f>L35/K35*100</f>
        <v>100</v>
      </c>
    </row>
    <row r="36" spans="1:13" ht="12.75">
      <c r="A36" s="49"/>
      <c r="B36" s="4"/>
      <c r="C36" s="2" t="s">
        <v>354</v>
      </c>
      <c r="D36" s="2"/>
      <c r="E36" s="2"/>
      <c r="F36" s="2"/>
      <c r="G36" s="2"/>
      <c r="H36" s="39"/>
      <c r="I36" s="3"/>
      <c r="J36" s="51"/>
      <c r="K36" s="51">
        <v>13638</v>
      </c>
      <c r="L36" s="139">
        <v>13638</v>
      </c>
      <c r="M36" s="140">
        <f>L36/K36*100</f>
        <v>100</v>
      </c>
    </row>
    <row r="37" spans="1:13" ht="13.5" thickBot="1">
      <c r="A37" s="49"/>
      <c r="B37" s="4"/>
      <c r="C37" s="2"/>
      <c r="D37" s="4"/>
      <c r="E37" s="2"/>
      <c r="F37" s="2"/>
      <c r="G37" s="2"/>
      <c r="H37" s="39"/>
      <c r="I37" s="3"/>
      <c r="J37" s="51"/>
      <c r="K37" s="51"/>
      <c r="L37" s="139"/>
      <c r="M37" s="165"/>
    </row>
    <row r="38" spans="1:13" ht="13.5" thickBot="1">
      <c r="A38" s="137" t="s">
        <v>10</v>
      </c>
      <c r="B38" s="138"/>
      <c r="C38" s="146"/>
      <c r="D38" s="146" t="s">
        <v>179</v>
      </c>
      <c r="E38" s="146"/>
      <c r="F38" s="146"/>
      <c r="G38" s="146"/>
      <c r="H38" s="147"/>
      <c r="I38" s="148" t="e">
        <f>#REF!+I42+I50</f>
        <v>#REF!</v>
      </c>
      <c r="J38" s="142">
        <f>J39+J42+J50</f>
        <v>6400000</v>
      </c>
      <c r="K38" s="143">
        <f>K39+K42+K50</f>
        <v>6550000</v>
      </c>
      <c r="L38" s="144">
        <f>L42+L50</f>
        <v>2330421.65</v>
      </c>
      <c r="M38" s="141">
        <f>L38/J38%</f>
        <v>36.412838281249996</v>
      </c>
    </row>
    <row r="39" spans="1:13" ht="12.75">
      <c r="A39" s="50"/>
      <c r="B39" s="11" t="s">
        <v>260</v>
      </c>
      <c r="C39" s="12" t="s">
        <v>261</v>
      </c>
      <c r="D39" s="12"/>
      <c r="E39" s="12"/>
      <c r="F39" s="12"/>
      <c r="G39" s="12"/>
      <c r="H39" s="48"/>
      <c r="I39" s="13"/>
      <c r="J39" s="53">
        <f>J40</f>
        <v>200000</v>
      </c>
      <c r="K39" s="53">
        <f>K40</f>
        <v>200000</v>
      </c>
      <c r="L39" s="188">
        <f>L40</f>
        <v>0</v>
      </c>
      <c r="M39" s="140"/>
    </row>
    <row r="40" spans="1:13" ht="12.75">
      <c r="A40" s="49"/>
      <c r="B40" s="4"/>
      <c r="C40" s="2" t="s">
        <v>262</v>
      </c>
      <c r="D40" s="2"/>
      <c r="E40" s="2"/>
      <c r="F40" s="2"/>
      <c r="G40" s="2"/>
      <c r="H40" s="39"/>
      <c r="I40" s="3"/>
      <c r="J40" s="51">
        <v>200000</v>
      </c>
      <c r="K40" s="51">
        <v>200000</v>
      </c>
      <c r="L40" s="139">
        <v>0</v>
      </c>
      <c r="M40" s="140"/>
    </row>
    <row r="41" spans="1:13" ht="12.75">
      <c r="A41" s="49"/>
      <c r="B41" s="4"/>
      <c r="C41" s="2"/>
      <c r="D41" s="2"/>
      <c r="E41" s="2"/>
      <c r="F41" s="2"/>
      <c r="G41" s="2"/>
      <c r="H41" s="39"/>
      <c r="I41" s="3"/>
      <c r="J41" s="51"/>
      <c r="K41" s="51"/>
      <c r="L41" s="139"/>
      <c r="M41" s="140"/>
    </row>
    <row r="42" spans="1:13" ht="12.75">
      <c r="A42" s="49"/>
      <c r="B42" s="4" t="s">
        <v>12</v>
      </c>
      <c r="C42" s="2" t="s">
        <v>89</v>
      </c>
      <c r="D42" s="2"/>
      <c r="E42" s="2"/>
      <c r="F42" s="2"/>
      <c r="G42" s="2"/>
      <c r="H42" s="39"/>
      <c r="I42" s="3" t="e">
        <f>#REF!+#REF!+#REF!</f>
        <v>#REF!</v>
      </c>
      <c r="J42" s="51">
        <f>J46</f>
        <v>250000</v>
      </c>
      <c r="K42" s="51">
        <f>K43</f>
        <v>400000</v>
      </c>
      <c r="L42" s="139">
        <f>L43</f>
        <v>0</v>
      </c>
      <c r="M42" s="140"/>
    </row>
    <row r="43" spans="1:13" ht="12.75">
      <c r="A43" s="49"/>
      <c r="B43" s="4"/>
      <c r="C43" s="5">
        <v>6300</v>
      </c>
      <c r="D43" s="5" t="s">
        <v>355</v>
      </c>
      <c r="E43" s="2"/>
      <c r="F43" s="2"/>
      <c r="G43" s="2"/>
      <c r="H43" s="2"/>
      <c r="I43" s="3"/>
      <c r="J43" s="51"/>
      <c r="K43" s="51">
        <v>400000</v>
      </c>
      <c r="L43" s="139">
        <v>0</v>
      </c>
      <c r="M43" s="140"/>
    </row>
    <row r="44" spans="1:13" ht="12.75">
      <c r="A44" s="49"/>
      <c r="B44" s="4"/>
      <c r="C44" s="5" t="s">
        <v>356</v>
      </c>
      <c r="D44" s="5"/>
      <c r="E44" s="2"/>
      <c r="F44" s="2"/>
      <c r="G44" s="2"/>
      <c r="H44" s="2"/>
      <c r="I44" s="3"/>
      <c r="J44" s="51"/>
      <c r="K44" s="51"/>
      <c r="L44" s="139"/>
      <c r="M44" s="140"/>
    </row>
    <row r="45" spans="1:13" ht="12.75">
      <c r="A45" s="49"/>
      <c r="B45" s="4"/>
      <c r="C45" s="5" t="s">
        <v>357</v>
      </c>
      <c r="D45" s="5"/>
      <c r="E45" s="2"/>
      <c r="F45" s="2"/>
      <c r="G45" s="2"/>
      <c r="H45" s="2"/>
      <c r="I45" s="3"/>
      <c r="J45" s="51"/>
      <c r="K45" s="51"/>
      <c r="L45" s="139"/>
      <c r="M45" s="140"/>
    </row>
    <row r="46" spans="1:13" ht="12.75">
      <c r="A46" s="49"/>
      <c r="B46" s="4"/>
      <c r="C46" s="5">
        <v>6620</v>
      </c>
      <c r="D46" s="5" t="s">
        <v>230</v>
      </c>
      <c r="E46" s="2"/>
      <c r="F46" s="2"/>
      <c r="G46" s="2"/>
      <c r="H46" s="2"/>
      <c r="I46" s="3"/>
      <c r="J46" s="51">
        <v>250000</v>
      </c>
      <c r="K46" s="51"/>
      <c r="L46" s="139"/>
      <c r="M46" s="140"/>
    </row>
    <row r="47" spans="1:13" ht="12.75">
      <c r="A47" s="49"/>
      <c r="B47" s="4"/>
      <c r="C47" s="5"/>
      <c r="D47" s="5" t="s">
        <v>389</v>
      </c>
      <c r="E47" s="2"/>
      <c r="F47" s="2"/>
      <c r="G47" s="2"/>
      <c r="H47" s="2"/>
      <c r="I47" s="3"/>
      <c r="J47" s="51"/>
      <c r="K47" s="51"/>
      <c r="L47" s="139"/>
      <c r="M47" s="140"/>
    </row>
    <row r="48" spans="1:13" ht="12.75">
      <c r="A48" s="49"/>
      <c r="B48" s="4"/>
      <c r="C48" s="2"/>
      <c r="D48" s="5" t="s">
        <v>388</v>
      </c>
      <c r="E48" s="2"/>
      <c r="F48" s="2"/>
      <c r="G48" s="2"/>
      <c r="H48" s="39"/>
      <c r="I48" s="3"/>
      <c r="J48" s="51"/>
      <c r="K48" s="51"/>
      <c r="L48" s="139"/>
      <c r="M48" s="140"/>
    </row>
    <row r="49" spans="1:13" ht="12.75">
      <c r="A49" s="49"/>
      <c r="B49" s="4"/>
      <c r="C49" s="2"/>
      <c r="D49" s="5"/>
      <c r="E49" s="2"/>
      <c r="F49" s="2"/>
      <c r="G49" s="2"/>
      <c r="H49" s="39"/>
      <c r="I49" s="3"/>
      <c r="J49" s="51"/>
      <c r="K49" s="51"/>
      <c r="L49" s="139"/>
      <c r="M49" s="140"/>
    </row>
    <row r="50" spans="1:13" ht="12.75">
      <c r="A50" s="49"/>
      <c r="B50" s="4" t="s">
        <v>11</v>
      </c>
      <c r="C50" s="2" t="s">
        <v>90</v>
      </c>
      <c r="D50" s="2"/>
      <c r="E50" s="2"/>
      <c r="F50" s="2"/>
      <c r="G50" s="2"/>
      <c r="H50" s="39"/>
      <c r="I50" s="3" t="e">
        <f>I51+#REF!+I52+#REF!+#REF!</f>
        <v>#REF!</v>
      </c>
      <c r="J50" s="51">
        <f>J51+J52</f>
        <v>5950000</v>
      </c>
      <c r="K50" s="51">
        <f>K51+K52</f>
        <v>5950000</v>
      </c>
      <c r="L50" s="139">
        <f>L51+L52</f>
        <v>2330421.65</v>
      </c>
      <c r="M50" s="140">
        <f>L50/J50%</f>
        <v>39.166750420168064</v>
      </c>
    </row>
    <row r="51" spans="1:13" ht="12.75">
      <c r="A51" s="49"/>
      <c r="B51" s="4"/>
      <c r="C51" s="2">
        <v>2650</v>
      </c>
      <c r="D51" s="5" t="s">
        <v>149</v>
      </c>
      <c r="E51" s="2"/>
      <c r="F51" s="2"/>
      <c r="G51" s="2"/>
      <c r="H51" s="39"/>
      <c r="I51" s="3">
        <v>506000</v>
      </c>
      <c r="J51" s="51">
        <v>650000</v>
      </c>
      <c r="K51" s="51">
        <v>650000</v>
      </c>
      <c r="L51" s="139">
        <v>379162</v>
      </c>
      <c r="M51" s="140">
        <f>L51/J51%</f>
        <v>58.33261538461539</v>
      </c>
    </row>
    <row r="52" spans="1:13" ht="12.75">
      <c r="A52" s="49"/>
      <c r="B52" s="4"/>
      <c r="C52" s="29" t="s">
        <v>13</v>
      </c>
      <c r="D52" s="2" t="s">
        <v>7</v>
      </c>
      <c r="E52" s="2"/>
      <c r="F52" s="2"/>
      <c r="G52" s="2"/>
      <c r="H52" s="39"/>
      <c r="I52" s="3">
        <v>2020000</v>
      </c>
      <c r="J52" s="51">
        <v>5300000</v>
      </c>
      <c r="K52" s="51">
        <v>5300000</v>
      </c>
      <c r="L52" s="139">
        <v>1951259.65</v>
      </c>
      <c r="M52" s="140">
        <f>L52/J52%</f>
        <v>36.81621981132075</v>
      </c>
    </row>
    <row r="53" spans="1:13" ht="12.75">
      <c r="A53" s="49"/>
      <c r="B53" s="4"/>
      <c r="C53" s="29"/>
      <c r="D53" s="5"/>
      <c r="E53" s="4"/>
      <c r="F53" s="2"/>
      <c r="G53" s="2"/>
      <c r="H53" s="39"/>
      <c r="I53" s="3"/>
      <c r="J53" s="51"/>
      <c r="K53" s="51"/>
      <c r="L53" s="139"/>
      <c r="M53" s="152"/>
    </row>
    <row r="54" spans="1:13" ht="12.75">
      <c r="A54" s="49"/>
      <c r="B54" s="4"/>
      <c r="C54" s="29"/>
      <c r="D54" s="5"/>
      <c r="E54" s="4"/>
      <c r="F54" s="2"/>
      <c r="G54" s="2"/>
      <c r="H54" s="39"/>
      <c r="I54" s="3"/>
      <c r="J54" s="51"/>
      <c r="K54" s="51"/>
      <c r="L54" s="139"/>
      <c r="M54" s="152"/>
    </row>
    <row r="55" spans="1:13" ht="13.5" thickBot="1">
      <c r="A55" s="49"/>
      <c r="B55" s="4"/>
      <c r="C55" s="4"/>
      <c r="D55" s="2"/>
      <c r="E55" s="4"/>
      <c r="F55" s="2"/>
      <c r="G55" s="2"/>
      <c r="H55" s="39"/>
      <c r="I55" s="3"/>
      <c r="J55" s="51"/>
      <c r="K55" s="51"/>
      <c r="L55" s="139"/>
      <c r="M55" s="152"/>
    </row>
    <row r="56" spans="1:13" ht="13.5" thickBot="1">
      <c r="A56" s="137" t="s">
        <v>14</v>
      </c>
      <c r="B56" s="138"/>
      <c r="C56" s="146"/>
      <c r="D56" s="146" t="s">
        <v>15</v>
      </c>
      <c r="E56" s="146"/>
      <c r="F56" s="146"/>
      <c r="G56" s="146"/>
      <c r="H56" s="147"/>
      <c r="I56" s="148" t="e">
        <f>I58+I67</f>
        <v>#REF!</v>
      </c>
      <c r="J56" s="143">
        <f>J58+J67</f>
        <v>1486900</v>
      </c>
      <c r="K56" s="143">
        <f>K58+K67</f>
        <v>1725670</v>
      </c>
      <c r="L56" s="144">
        <f>L58+L67</f>
        <v>793243.48</v>
      </c>
      <c r="M56" s="141">
        <f>L56/K56*100</f>
        <v>45.967275319151405</v>
      </c>
    </row>
    <row r="57" spans="1:13" ht="12.75">
      <c r="A57" s="49"/>
      <c r="B57" s="4"/>
      <c r="C57" s="2"/>
      <c r="D57" s="2"/>
      <c r="E57" s="2"/>
      <c r="F57" s="2"/>
      <c r="G57" s="2"/>
      <c r="H57" s="39"/>
      <c r="I57" s="3"/>
      <c r="J57" s="51"/>
      <c r="K57" s="51"/>
      <c r="L57" s="139"/>
      <c r="M57" s="140"/>
    </row>
    <row r="58" spans="1:13" ht="12.75">
      <c r="A58" s="49"/>
      <c r="B58" s="4" t="s">
        <v>16</v>
      </c>
      <c r="C58" s="2" t="s">
        <v>17</v>
      </c>
      <c r="D58" s="2"/>
      <c r="E58" s="2"/>
      <c r="F58" s="2"/>
      <c r="G58" s="2"/>
      <c r="H58" s="39"/>
      <c r="I58" s="3">
        <f>I59+I61+I63+I65</f>
        <v>850000</v>
      </c>
      <c r="J58" s="51">
        <f>J59+J60+J61+J63+J65</f>
        <v>970000</v>
      </c>
      <c r="K58" s="51">
        <f>K59+K60+K61+K62+K64+K65</f>
        <v>1208770</v>
      </c>
      <c r="L58" s="139">
        <f>L59+L60+L61+L62+L64+L65</f>
        <v>647920.4</v>
      </c>
      <c r="M58" s="140">
        <f aca="true" t="shared" si="0" ref="M58:M74">L58/J58%</f>
        <v>66.79591752577319</v>
      </c>
    </row>
    <row r="59" spans="1:13" ht="12.75">
      <c r="A59" s="49"/>
      <c r="B59" s="4"/>
      <c r="C59" s="2">
        <v>4300</v>
      </c>
      <c r="D59" s="2" t="s">
        <v>115</v>
      </c>
      <c r="E59" s="2"/>
      <c r="F59" s="2"/>
      <c r="G59" s="2"/>
      <c r="H59" s="39"/>
      <c r="I59" s="3">
        <v>150000</v>
      </c>
      <c r="J59" s="51">
        <v>160000</v>
      </c>
      <c r="K59" s="51">
        <v>157000</v>
      </c>
      <c r="L59" s="139">
        <v>98787.97</v>
      </c>
      <c r="M59" s="140">
        <f t="shared" si="0"/>
        <v>61.74248125</v>
      </c>
    </row>
    <row r="60" spans="1:13" ht="12.75">
      <c r="A60" s="49"/>
      <c r="B60" s="4"/>
      <c r="C60" s="2">
        <v>4530</v>
      </c>
      <c r="D60" s="2" t="s">
        <v>263</v>
      </c>
      <c r="E60" s="2"/>
      <c r="F60" s="2"/>
      <c r="G60" s="2"/>
      <c r="H60" s="39"/>
      <c r="I60" s="3"/>
      <c r="J60" s="51">
        <v>350000</v>
      </c>
      <c r="K60" s="51">
        <v>350000</v>
      </c>
      <c r="L60" s="139">
        <v>215895.33</v>
      </c>
      <c r="M60" s="140">
        <f t="shared" si="0"/>
        <v>61.68438</v>
      </c>
    </row>
    <row r="61" spans="1:13" ht="12.75">
      <c r="A61" s="49"/>
      <c r="B61" s="4"/>
      <c r="C61" s="5">
        <v>4590</v>
      </c>
      <c r="D61" s="5" t="s">
        <v>120</v>
      </c>
      <c r="E61" s="2"/>
      <c r="F61" s="2"/>
      <c r="G61" s="2"/>
      <c r="H61" s="39"/>
      <c r="I61" s="3">
        <v>475000</v>
      </c>
      <c r="J61" s="51">
        <v>250000</v>
      </c>
      <c r="K61" s="51">
        <v>488770</v>
      </c>
      <c r="L61" s="139">
        <v>283791</v>
      </c>
      <c r="M61" s="140">
        <f t="shared" si="0"/>
        <v>113.5164</v>
      </c>
    </row>
    <row r="62" spans="1:13" ht="12.75">
      <c r="A62" s="49"/>
      <c r="B62" s="4"/>
      <c r="C62" s="5">
        <v>4600</v>
      </c>
      <c r="D62" s="5" t="s">
        <v>134</v>
      </c>
      <c r="E62" s="2"/>
      <c r="F62" s="2"/>
      <c r="G62" s="2"/>
      <c r="H62" s="39"/>
      <c r="I62" s="3"/>
      <c r="J62" s="51"/>
      <c r="K62" s="51">
        <v>75000</v>
      </c>
      <c r="L62" s="139">
        <v>5000</v>
      </c>
      <c r="M62" s="140"/>
    </row>
    <row r="63" spans="1:13" ht="12.75">
      <c r="A63" s="49"/>
      <c r="B63" s="4"/>
      <c r="C63" s="5"/>
      <c r="D63" s="5" t="s">
        <v>135</v>
      </c>
      <c r="E63" s="2"/>
      <c r="F63" s="2"/>
      <c r="G63" s="2"/>
      <c r="H63" s="39"/>
      <c r="I63" s="3">
        <v>75000</v>
      </c>
      <c r="J63" s="51">
        <v>75000</v>
      </c>
      <c r="K63" s="51"/>
      <c r="L63" s="139"/>
      <c r="M63" s="140"/>
    </row>
    <row r="64" spans="1:13" ht="12.75">
      <c r="A64" s="49"/>
      <c r="B64" s="4"/>
      <c r="C64" s="5">
        <v>4610</v>
      </c>
      <c r="D64" s="5" t="s">
        <v>358</v>
      </c>
      <c r="E64" s="2"/>
      <c r="F64" s="2"/>
      <c r="G64" s="2"/>
      <c r="H64" s="39"/>
      <c r="I64" s="3"/>
      <c r="J64" s="51"/>
      <c r="K64" s="51">
        <v>3000</v>
      </c>
      <c r="L64" s="139">
        <v>1640</v>
      </c>
      <c r="M64" s="140"/>
    </row>
    <row r="65" spans="1:13" ht="12.75">
      <c r="A65" s="49"/>
      <c r="B65" s="4"/>
      <c r="C65" s="2">
        <v>6050</v>
      </c>
      <c r="D65" s="2" t="s">
        <v>7</v>
      </c>
      <c r="E65" s="2"/>
      <c r="F65" s="2"/>
      <c r="G65" s="2"/>
      <c r="H65" s="39"/>
      <c r="I65" s="3">
        <v>150000</v>
      </c>
      <c r="J65" s="51">
        <v>135000</v>
      </c>
      <c r="K65" s="51">
        <v>135000</v>
      </c>
      <c r="L65" s="139">
        <v>42806.1</v>
      </c>
      <c r="M65" s="140">
        <f t="shared" si="0"/>
        <v>31.708222222222222</v>
      </c>
    </row>
    <row r="66" spans="1:13" ht="12.75">
      <c r="A66" s="49"/>
      <c r="B66" s="4"/>
      <c r="C66" s="2"/>
      <c r="D66" s="2"/>
      <c r="E66" s="2"/>
      <c r="F66" s="2"/>
      <c r="G66" s="2"/>
      <c r="H66" s="39"/>
      <c r="I66" s="3"/>
      <c r="J66" s="51"/>
      <c r="K66" s="51"/>
      <c r="L66" s="139"/>
      <c r="M66" s="140"/>
    </row>
    <row r="67" spans="1:13" ht="12.75">
      <c r="A67" s="49"/>
      <c r="B67" s="4" t="s">
        <v>18</v>
      </c>
      <c r="C67" s="2" t="s">
        <v>19</v>
      </c>
      <c r="D67" s="2"/>
      <c r="E67" s="2"/>
      <c r="F67" s="2"/>
      <c r="G67" s="2"/>
      <c r="H67" s="39"/>
      <c r="I67" s="3" t="e">
        <f>I68+I69+I70+I71+I72+I73+#REF!+I77</f>
        <v>#REF!</v>
      </c>
      <c r="J67" s="51">
        <f>J68+J69+J70+J71+J72+J73+J74+J77</f>
        <v>516900</v>
      </c>
      <c r="K67" s="51">
        <f>K68+K69+K70+K71+K72+K73+K74+K75+K77</f>
        <v>516900</v>
      </c>
      <c r="L67" s="139">
        <f>L68+L69+L70+L71+L72+L73+L74+L75+L77</f>
        <v>145323.08</v>
      </c>
      <c r="M67" s="140">
        <f t="shared" si="0"/>
        <v>28.114350938285934</v>
      </c>
    </row>
    <row r="68" spans="1:13" ht="12.75">
      <c r="A68" s="49"/>
      <c r="B68" s="4"/>
      <c r="C68" s="2">
        <v>4110</v>
      </c>
      <c r="D68" s="2" t="s">
        <v>27</v>
      </c>
      <c r="E68" s="2"/>
      <c r="F68" s="2"/>
      <c r="G68" s="2"/>
      <c r="H68" s="39"/>
      <c r="I68" s="3">
        <v>700</v>
      </c>
      <c r="J68" s="51">
        <v>800</v>
      </c>
      <c r="K68" s="51">
        <v>1300</v>
      </c>
      <c r="L68" s="139">
        <v>489.24</v>
      </c>
      <c r="M68" s="140">
        <f t="shared" si="0"/>
        <v>61.155</v>
      </c>
    </row>
    <row r="69" spans="1:13" ht="12.75">
      <c r="A69" s="49"/>
      <c r="B69" s="4"/>
      <c r="C69" s="2">
        <v>4170</v>
      </c>
      <c r="D69" s="5" t="s">
        <v>183</v>
      </c>
      <c r="E69" s="2"/>
      <c r="F69" s="2"/>
      <c r="G69" s="2"/>
      <c r="H69" s="39"/>
      <c r="I69" s="3">
        <v>10800</v>
      </c>
      <c r="J69" s="51">
        <v>3300</v>
      </c>
      <c r="K69" s="51">
        <v>6800</v>
      </c>
      <c r="L69" s="139">
        <v>3240</v>
      </c>
      <c r="M69" s="140">
        <f t="shared" si="0"/>
        <v>98.18181818181819</v>
      </c>
    </row>
    <row r="70" spans="1:13" ht="12.75">
      <c r="A70" s="49"/>
      <c r="B70" s="4"/>
      <c r="C70" s="2">
        <v>4210</v>
      </c>
      <c r="D70" s="2" t="s">
        <v>9</v>
      </c>
      <c r="E70" s="2"/>
      <c r="F70" s="2"/>
      <c r="G70" s="2"/>
      <c r="H70" s="39"/>
      <c r="I70" s="3">
        <v>155000</v>
      </c>
      <c r="J70" s="51">
        <v>194500</v>
      </c>
      <c r="K70" s="51">
        <v>194500</v>
      </c>
      <c r="L70" s="139">
        <v>107163.82</v>
      </c>
      <c r="M70" s="140">
        <f t="shared" si="0"/>
        <v>55.09707969151671</v>
      </c>
    </row>
    <row r="71" spans="1:13" ht="12.75">
      <c r="A71" s="49"/>
      <c r="B71" s="4"/>
      <c r="C71" s="2">
        <v>4260</v>
      </c>
      <c r="D71" s="2" t="s">
        <v>20</v>
      </c>
      <c r="E71" s="2"/>
      <c r="F71" s="2"/>
      <c r="G71" s="2"/>
      <c r="H71" s="39"/>
      <c r="I71" s="3">
        <v>12000</v>
      </c>
      <c r="J71" s="51">
        <v>12300</v>
      </c>
      <c r="K71" s="51">
        <v>12300</v>
      </c>
      <c r="L71" s="139">
        <v>5685.82</v>
      </c>
      <c r="M71" s="140">
        <f t="shared" si="0"/>
        <v>46.22617886178862</v>
      </c>
    </row>
    <row r="72" spans="1:13" ht="12.75">
      <c r="A72" s="49"/>
      <c r="B72" s="4"/>
      <c r="C72" s="2">
        <v>4270</v>
      </c>
      <c r="D72" s="2" t="s">
        <v>46</v>
      </c>
      <c r="E72" s="2"/>
      <c r="F72" s="2"/>
      <c r="G72" s="2"/>
      <c r="H72" s="39"/>
      <c r="I72" s="3">
        <v>105000</v>
      </c>
      <c r="J72" s="51">
        <v>53500</v>
      </c>
      <c r="K72" s="51">
        <v>53500</v>
      </c>
      <c r="L72" s="139">
        <v>4368.25</v>
      </c>
      <c r="M72" s="140">
        <f t="shared" si="0"/>
        <v>8.164953271028038</v>
      </c>
    </row>
    <row r="73" spans="1:13" ht="12.75">
      <c r="A73" s="49"/>
      <c r="B73" s="4"/>
      <c r="C73" s="2">
        <v>4300</v>
      </c>
      <c r="D73" s="2" t="s">
        <v>115</v>
      </c>
      <c r="E73" s="2"/>
      <c r="F73" s="2"/>
      <c r="G73" s="2"/>
      <c r="H73" s="39"/>
      <c r="I73" s="3">
        <v>41200</v>
      </c>
      <c r="J73" s="51">
        <v>45000</v>
      </c>
      <c r="K73" s="51">
        <v>36000</v>
      </c>
      <c r="L73" s="139">
        <v>16560.49</v>
      </c>
      <c r="M73" s="140">
        <f t="shared" si="0"/>
        <v>36.80108888888889</v>
      </c>
    </row>
    <row r="74" spans="1:13" ht="12.75">
      <c r="A74" s="49"/>
      <c r="B74" s="4"/>
      <c r="C74" s="5">
        <v>4530</v>
      </c>
      <c r="D74" s="5" t="s">
        <v>263</v>
      </c>
      <c r="E74" s="2"/>
      <c r="F74" s="2"/>
      <c r="G74" s="2"/>
      <c r="H74" s="39"/>
      <c r="I74" s="3"/>
      <c r="J74" s="51">
        <v>7500</v>
      </c>
      <c r="K74" s="51">
        <v>7500</v>
      </c>
      <c r="L74" s="139">
        <v>4669.19</v>
      </c>
      <c r="M74" s="140">
        <f t="shared" si="0"/>
        <v>62.25586666666666</v>
      </c>
    </row>
    <row r="75" spans="1:13" ht="12.75">
      <c r="A75" s="49"/>
      <c r="B75" s="4"/>
      <c r="C75" s="5">
        <v>4600</v>
      </c>
      <c r="D75" s="5" t="s">
        <v>359</v>
      </c>
      <c r="E75" s="2"/>
      <c r="F75" s="2"/>
      <c r="G75" s="2"/>
      <c r="H75" s="39"/>
      <c r="I75" s="3"/>
      <c r="J75" s="51"/>
      <c r="K75" s="51">
        <v>5000</v>
      </c>
      <c r="L75" s="139">
        <v>3094.97</v>
      </c>
      <c r="M75" s="140"/>
    </row>
    <row r="76" spans="1:13" ht="12.75">
      <c r="A76" s="49"/>
      <c r="B76" s="4"/>
      <c r="C76" s="5" t="s">
        <v>360</v>
      </c>
      <c r="D76" s="5"/>
      <c r="E76" s="2"/>
      <c r="F76" s="2"/>
      <c r="G76" s="2"/>
      <c r="H76" s="39"/>
      <c r="I76" s="3"/>
      <c r="J76" s="51"/>
      <c r="K76" s="51"/>
      <c r="L76" s="139"/>
      <c r="M76" s="140"/>
    </row>
    <row r="77" spans="1:13" ht="12.75">
      <c r="A77" s="49"/>
      <c r="B77" s="4"/>
      <c r="C77" s="2">
        <v>6050</v>
      </c>
      <c r="D77" s="2" t="s">
        <v>7</v>
      </c>
      <c r="E77" s="2"/>
      <c r="F77" s="2"/>
      <c r="G77" s="2"/>
      <c r="H77" s="39"/>
      <c r="I77" s="3">
        <v>25000</v>
      </c>
      <c r="J77" s="51">
        <v>200000</v>
      </c>
      <c r="K77" s="51">
        <v>200000</v>
      </c>
      <c r="L77" s="139">
        <v>51.3</v>
      </c>
      <c r="M77" s="140"/>
    </row>
    <row r="78" spans="1:13" ht="13.5" thickBot="1">
      <c r="A78" s="49"/>
      <c r="B78" s="4"/>
      <c r="C78" s="2"/>
      <c r="D78" s="2"/>
      <c r="E78" s="2"/>
      <c r="F78" s="2"/>
      <c r="G78" s="2"/>
      <c r="H78" s="39"/>
      <c r="I78" s="3"/>
      <c r="J78" s="136"/>
      <c r="K78" s="136"/>
      <c r="L78" s="139"/>
      <c r="M78" s="140"/>
    </row>
    <row r="79" spans="1:13" ht="13.5" thickBot="1">
      <c r="A79" s="137" t="s">
        <v>93</v>
      </c>
      <c r="B79" s="138"/>
      <c r="C79" s="146" t="s">
        <v>94</v>
      </c>
      <c r="D79" s="146" t="s">
        <v>95</v>
      </c>
      <c r="E79" s="146"/>
      <c r="F79" s="146"/>
      <c r="G79" s="146"/>
      <c r="H79" s="147"/>
      <c r="I79" s="148">
        <f>I81</f>
        <v>180000</v>
      </c>
      <c r="J79" s="143">
        <f>J81+J84</f>
        <v>417000</v>
      </c>
      <c r="K79" s="143">
        <f>K81+K84</f>
        <v>417000</v>
      </c>
      <c r="L79" s="144">
        <f>L81</f>
        <v>44304.2</v>
      </c>
      <c r="M79" s="141">
        <f>L79/J79%</f>
        <v>10.624508393285371</v>
      </c>
    </row>
    <row r="80" spans="1:13" ht="12.75">
      <c r="A80" s="49"/>
      <c r="B80" s="4"/>
      <c r="C80" s="2"/>
      <c r="D80" s="2"/>
      <c r="E80" s="2"/>
      <c r="F80" s="2"/>
      <c r="G80" s="4"/>
      <c r="H80" s="55"/>
      <c r="I80" s="3"/>
      <c r="J80" s="51"/>
      <c r="K80" s="51"/>
      <c r="L80" s="139"/>
      <c r="M80" s="152"/>
    </row>
    <row r="81" spans="1:13" ht="12.75">
      <c r="A81" s="49"/>
      <c r="B81" s="4">
        <v>71004</v>
      </c>
      <c r="C81" s="2" t="s">
        <v>110</v>
      </c>
      <c r="D81" s="2"/>
      <c r="E81" s="2"/>
      <c r="F81" s="2"/>
      <c r="G81" s="2"/>
      <c r="H81" s="39"/>
      <c r="I81" s="3">
        <v>180000</v>
      </c>
      <c r="J81" s="51">
        <f>J82</f>
        <v>415000</v>
      </c>
      <c r="K81" s="51">
        <f>K82</f>
        <v>415000</v>
      </c>
      <c r="L81" s="139">
        <f>L82</f>
        <v>44304.2</v>
      </c>
      <c r="M81" s="140">
        <f>L81/J81%</f>
        <v>10.675710843373492</v>
      </c>
    </row>
    <row r="82" spans="1:13" ht="12.75">
      <c r="A82" s="49"/>
      <c r="B82" s="4"/>
      <c r="C82" s="2">
        <v>4300</v>
      </c>
      <c r="D82" s="2" t="s">
        <v>115</v>
      </c>
      <c r="E82" s="2"/>
      <c r="F82" s="2"/>
      <c r="G82" s="2"/>
      <c r="H82" s="39"/>
      <c r="I82" s="3">
        <v>180000</v>
      </c>
      <c r="J82" s="51">
        <v>415000</v>
      </c>
      <c r="K82" s="51">
        <v>415000</v>
      </c>
      <c r="L82" s="139">
        <v>44304.2</v>
      </c>
      <c r="M82" s="140">
        <f>L82/J82%</f>
        <v>10.675710843373492</v>
      </c>
    </row>
    <row r="83" spans="1:13" ht="12.75">
      <c r="A83" s="49"/>
      <c r="B83" s="4"/>
      <c r="C83" s="2"/>
      <c r="D83" s="2"/>
      <c r="E83" s="2"/>
      <c r="F83" s="2"/>
      <c r="G83" s="107"/>
      <c r="H83" s="39"/>
      <c r="I83" s="3"/>
      <c r="J83" s="51"/>
      <c r="K83" s="51"/>
      <c r="L83" s="139"/>
      <c r="M83" s="140"/>
    </row>
    <row r="84" spans="1:13" ht="12.75">
      <c r="A84" s="49"/>
      <c r="B84" s="4" t="s">
        <v>264</v>
      </c>
      <c r="C84" s="2" t="s">
        <v>265</v>
      </c>
      <c r="D84" s="2"/>
      <c r="E84" s="2"/>
      <c r="F84" s="2"/>
      <c r="G84" s="2"/>
      <c r="H84" s="39"/>
      <c r="I84" s="3"/>
      <c r="J84" s="51">
        <f>J85</f>
        <v>2000</v>
      </c>
      <c r="K84" s="51">
        <f>K85</f>
        <v>2000</v>
      </c>
      <c r="L84" s="139">
        <f>L85</f>
        <v>0</v>
      </c>
      <c r="M84" s="140"/>
    </row>
    <row r="85" spans="1:13" ht="12.75">
      <c r="A85" s="49"/>
      <c r="B85" s="4"/>
      <c r="C85" s="2">
        <v>4300</v>
      </c>
      <c r="D85" s="2" t="s">
        <v>266</v>
      </c>
      <c r="E85" s="2"/>
      <c r="F85" s="2"/>
      <c r="G85" s="2"/>
      <c r="H85" s="39"/>
      <c r="I85" s="3"/>
      <c r="J85" s="51">
        <v>2000</v>
      </c>
      <c r="K85" s="51">
        <v>2000</v>
      </c>
      <c r="L85" s="139">
        <v>0</v>
      </c>
      <c r="M85" s="140"/>
    </row>
    <row r="86" spans="1:13" ht="13.5" thickBot="1">
      <c r="A86" s="49"/>
      <c r="B86" s="4"/>
      <c r="C86" s="2"/>
      <c r="D86" s="2"/>
      <c r="E86" s="2"/>
      <c r="F86" s="2"/>
      <c r="G86" s="2"/>
      <c r="H86" s="39"/>
      <c r="I86" s="3"/>
      <c r="J86" s="51"/>
      <c r="K86" s="51"/>
      <c r="L86" s="139"/>
      <c r="M86" s="168"/>
    </row>
    <row r="87" spans="1:13" ht="13.5" thickBot="1">
      <c r="A87" s="128" t="s">
        <v>350</v>
      </c>
      <c r="B87" s="149"/>
      <c r="C87" s="130"/>
      <c r="D87" s="130" t="s">
        <v>267</v>
      </c>
      <c r="E87" s="130"/>
      <c r="F87" s="130"/>
      <c r="G87" s="123"/>
      <c r="H87" s="150"/>
      <c r="I87" s="151"/>
      <c r="J87" s="135">
        <f>J88</f>
        <v>35000</v>
      </c>
      <c r="K87" s="135">
        <f>K88</f>
        <v>35000</v>
      </c>
      <c r="L87" s="144">
        <v>0</v>
      </c>
      <c r="M87" s="141"/>
    </row>
    <row r="88" spans="1:13" ht="12.75">
      <c r="A88" s="49"/>
      <c r="B88" s="4" t="s">
        <v>268</v>
      </c>
      <c r="C88" s="33" t="s">
        <v>19</v>
      </c>
      <c r="D88" s="108"/>
      <c r="E88" s="108"/>
      <c r="F88" s="108"/>
      <c r="G88" s="2"/>
      <c r="H88" s="39"/>
      <c r="I88" s="3"/>
      <c r="J88" s="51">
        <f>J89</f>
        <v>35000</v>
      </c>
      <c r="K88" s="51">
        <f>K89</f>
        <v>35000</v>
      </c>
      <c r="L88" s="139">
        <f>L89</f>
        <v>0</v>
      </c>
      <c r="M88" s="140"/>
    </row>
    <row r="89" spans="1:13" ht="12.75">
      <c r="A89" s="49"/>
      <c r="B89" s="4"/>
      <c r="C89" s="33" t="s">
        <v>269</v>
      </c>
      <c r="D89" s="108"/>
      <c r="E89" s="108"/>
      <c r="F89" s="108"/>
      <c r="G89" s="2"/>
      <c r="H89" s="39"/>
      <c r="I89" s="3"/>
      <c r="J89" s="51">
        <v>35000</v>
      </c>
      <c r="K89" s="51">
        <v>35000</v>
      </c>
      <c r="L89" s="139">
        <v>0</v>
      </c>
      <c r="M89" s="140"/>
    </row>
    <row r="90" spans="1:13" ht="13.5" thickBot="1">
      <c r="A90" s="49"/>
      <c r="B90" s="4"/>
      <c r="C90" s="33"/>
      <c r="D90" s="108"/>
      <c r="E90" s="108"/>
      <c r="F90" s="108"/>
      <c r="G90" s="2"/>
      <c r="H90" s="39"/>
      <c r="I90" s="3"/>
      <c r="J90" s="51"/>
      <c r="K90" s="51"/>
      <c r="L90" s="139"/>
      <c r="M90" s="152"/>
    </row>
    <row r="91" spans="1:13" ht="13.5" thickBot="1">
      <c r="A91" s="137" t="s">
        <v>21</v>
      </c>
      <c r="B91" s="138"/>
      <c r="C91" s="146"/>
      <c r="D91" s="146" t="s">
        <v>22</v>
      </c>
      <c r="E91" s="146"/>
      <c r="F91" s="146"/>
      <c r="G91" s="146"/>
      <c r="H91" s="147"/>
      <c r="I91" s="148" t="e">
        <f>I93+I116+I121+I127+I161+I167</f>
        <v>#REF!</v>
      </c>
      <c r="J91" s="143">
        <f>J93+J116+J121+J127+J161+J167</f>
        <v>3144326</v>
      </c>
      <c r="K91" s="143">
        <f>K93+K116+K121+K127+K161+K167</f>
        <v>3144576</v>
      </c>
      <c r="L91" s="144">
        <f>L93+L116+L121+L127+L161+L167</f>
        <v>1473123.3799999997</v>
      </c>
      <c r="M91" s="141">
        <f aca="true" t="shared" si="1" ref="M91:M180">L91/J91%</f>
        <v>46.85021146026207</v>
      </c>
    </row>
    <row r="92" spans="1:13" ht="12.75">
      <c r="A92" s="49"/>
      <c r="B92" s="4"/>
      <c r="C92" s="2"/>
      <c r="D92" s="2"/>
      <c r="E92" s="2"/>
      <c r="F92" s="2"/>
      <c r="G92" s="2"/>
      <c r="H92" s="39"/>
      <c r="I92" s="3"/>
      <c r="J92" s="51"/>
      <c r="K92" s="51"/>
      <c r="L92" s="139"/>
      <c r="M92" s="152"/>
    </row>
    <row r="93" spans="1:13" ht="12.75">
      <c r="A93" s="49"/>
      <c r="B93" s="4" t="s">
        <v>23</v>
      </c>
      <c r="C93" s="2" t="s">
        <v>24</v>
      </c>
      <c r="D93" s="2"/>
      <c r="E93" s="2"/>
      <c r="F93" s="2"/>
      <c r="G93" s="2"/>
      <c r="H93" s="39"/>
      <c r="I93" s="3">
        <f>I95+I96+I97+I98+I104+I108</f>
        <v>63500</v>
      </c>
      <c r="J93" s="53">
        <f>J94+J95+J96+J97+J98+J99+J102+J104+J105+J107+J108+J109+J111</f>
        <v>199561</v>
      </c>
      <c r="K93" s="51">
        <f>K94+K95++K96+K97+K98+K99+K101+K102+K103+K104+K105+K107+K108+K109+K111+K113</f>
        <v>199561</v>
      </c>
      <c r="L93" s="139">
        <f>L94+L95+L96+L97+L98+L99+L101+L102+L103+L104+L105+L107+L108+L109+L111+L113</f>
        <v>99962.84</v>
      </c>
      <c r="M93" s="140">
        <f t="shared" si="1"/>
        <v>50.09137055837564</v>
      </c>
    </row>
    <row r="94" spans="1:13" ht="12.75">
      <c r="A94" s="49"/>
      <c r="B94" s="4"/>
      <c r="C94" s="2">
        <v>3020</v>
      </c>
      <c r="D94" s="2" t="s">
        <v>270</v>
      </c>
      <c r="E94" s="2"/>
      <c r="F94" s="2"/>
      <c r="G94" s="2"/>
      <c r="H94" s="39"/>
      <c r="I94" s="3"/>
      <c r="J94" s="51">
        <v>250</v>
      </c>
      <c r="K94" s="51">
        <v>250</v>
      </c>
      <c r="L94" s="139">
        <v>0</v>
      </c>
      <c r="M94" s="140"/>
    </row>
    <row r="95" spans="1:13" ht="12.75">
      <c r="A95" s="49"/>
      <c r="B95" s="4"/>
      <c r="C95" s="2">
        <v>4010</v>
      </c>
      <c r="D95" s="2" t="s">
        <v>25</v>
      </c>
      <c r="E95" s="2"/>
      <c r="F95" s="2"/>
      <c r="G95" s="2"/>
      <c r="H95" s="39"/>
      <c r="I95" s="3">
        <v>45800</v>
      </c>
      <c r="J95" s="51">
        <v>137511</v>
      </c>
      <c r="K95" s="51">
        <v>135511</v>
      </c>
      <c r="L95" s="139">
        <v>66582.27</v>
      </c>
      <c r="M95" s="140">
        <f t="shared" si="1"/>
        <v>48.41959552326723</v>
      </c>
    </row>
    <row r="96" spans="1:13" ht="12.75">
      <c r="A96" s="49"/>
      <c r="B96" s="4"/>
      <c r="C96" s="2">
        <v>4040</v>
      </c>
      <c r="D96" s="2" t="s">
        <v>26</v>
      </c>
      <c r="E96" s="2"/>
      <c r="F96" s="2"/>
      <c r="G96" s="2"/>
      <c r="H96" s="39"/>
      <c r="I96" s="3">
        <v>3833</v>
      </c>
      <c r="J96" s="51">
        <v>10670</v>
      </c>
      <c r="K96" s="51">
        <v>10670</v>
      </c>
      <c r="L96" s="139">
        <v>9684.56</v>
      </c>
      <c r="M96" s="140">
        <f t="shared" si="1"/>
        <v>90.76438612933458</v>
      </c>
    </row>
    <row r="97" spans="1:13" ht="12.75">
      <c r="A97" s="49"/>
      <c r="B97" s="4"/>
      <c r="C97" s="2">
        <v>4110</v>
      </c>
      <c r="D97" s="2" t="s">
        <v>27</v>
      </c>
      <c r="E97" s="2"/>
      <c r="F97" s="2"/>
      <c r="G97" s="2"/>
      <c r="H97" s="39"/>
      <c r="I97" s="3">
        <v>8552</v>
      </c>
      <c r="J97" s="51">
        <v>25300</v>
      </c>
      <c r="K97" s="51">
        <v>25300</v>
      </c>
      <c r="L97" s="139">
        <v>11280.01</v>
      </c>
      <c r="M97" s="140">
        <f t="shared" si="1"/>
        <v>44.58501976284585</v>
      </c>
    </row>
    <row r="98" spans="1:13" ht="12.75">
      <c r="A98" s="49"/>
      <c r="B98" s="4"/>
      <c r="C98" s="2">
        <v>4120</v>
      </c>
      <c r="D98" s="2" t="s">
        <v>28</v>
      </c>
      <c r="E98" s="2"/>
      <c r="F98" s="2"/>
      <c r="G98" s="2"/>
      <c r="H98" s="39"/>
      <c r="I98" s="3">
        <v>1216</v>
      </c>
      <c r="J98" s="51">
        <v>3630</v>
      </c>
      <c r="K98" s="51">
        <v>3630</v>
      </c>
      <c r="L98" s="139">
        <v>1830.22</v>
      </c>
      <c r="M98" s="140">
        <f t="shared" si="1"/>
        <v>50.41928374655648</v>
      </c>
    </row>
    <row r="99" spans="1:13" ht="12.75">
      <c r="A99" s="49"/>
      <c r="B99" s="4"/>
      <c r="C99" s="5">
        <v>4140</v>
      </c>
      <c r="D99" s="5" t="s">
        <v>271</v>
      </c>
      <c r="E99" s="2"/>
      <c r="F99" s="2"/>
      <c r="G99" s="2"/>
      <c r="H99" s="39"/>
      <c r="I99" s="3"/>
      <c r="J99" s="51">
        <v>2190</v>
      </c>
      <c r="K99" s="51">
        <v>2190</v>
      </c>
      <c r="L99" s="139">
        <v>1266.74</v>
      </c>
      <c r="M99" s="140">
        <f t="shared" si="1"/>
        <v>57.842009132420095</v>
      </c>
    </row>
    <row r="100" spans="1:13" ht="12.75">
      <c r="A100" s="49"/>
      <c r="B100" s="4"/>
      <c r="C100" s="5" t="s">
        <v>272</v>
      </c>
      <c r="D100" s="5"/>
      <c r="E100" s="2"/>
      <c r="F100" s="2"/>
      <c r="G100" s="2"/>
      <c r="H100" s="39"/>
      <c r="I100" s="3"/>
      <c r="J100" s="51"/>
      <c r="K100" s="51"/>
      <c r="L100" s="139"/>
      <c r="M100" s="140"/>
    </row>
    <row r="101" spans="1:13" ht="12.75">
      <c r="A101" s="49"/>
      <c r="B101" s="4"/>
      <c r="C101" s="5">
        <v>4170</v>
      </c>
      <c r="D101" s="5" t="s">
        <v>292</v>
      </c>
      <c r="E101" s="2"/>
      <c r="F101" s="2"/>
      <c r="G101" s="2"/>
      <c r="H101" s="39"/>
      <c r="I101" s="3"/>
      <c r="J101" s="51"/>
      <c r="K101" s="51">
        <v>2000</v>
      </c>
      <c r="L101" s="139">
        <v>1350</v>
      </c>
      <c r="M101" s="140"/>
    </row>
    <row r="102" spans="1:13" ht="12.75">
      <c r="A102" s="49"/>
      <c r="B102" s="4"/>
      <c r="C102" s="5">
        <v>4210</v>
      </c>
      <c r="D102" s="5" t="s">
        <v>273</v>
      </c>
      <c r="E102" s="2"/>
      <c r="F102" s="2"/>
      <c r="G102" s="2"/>
      <c r="H102" s="39"/>
      <c r="I102" s="3"/>
      <c r="J102" s="51">
        <v>1500</v>
      </c>
      <c r="K102" s="51">
        <v>1500</v>
      </c>
      <c r="L102" s="139">
        <v>729.17</v>
      </c>
      <c r="M102" s="140">
        <f t="shared" si="1"/>
        <v>48.61133333333333</v>
      </c>
    </row>
    <row r="103" spans="1:13" ht="12.75">
      <c r="A103" s="49"/>
      <c r="B103" s="4"/>
      <c r="C103" s="5">
        <v>4280</v>
      </c>
      <c r="D103" s="5" t="s">
        <v>280</v>
      </c>
      <c r="E103" s="2"/>
      <c r="F103" s="2"/>
      <c r="G103" s="2"/>
      <c r="H103" s="39"/>
      <c r="I103" s="3"/>
      <c r="J103" s="51"/>
      <c r="K103" s="51">
        <v>130</v>
      </c>
      <c r="L103" s="139">
        <v>52</v>
      </c>
      <c r="M103" s="140"/>
    </row>
    <row r="104" spans="1:13" ht="12.75">
      <c r="A104" s="49"/>
      <c r="B104" s="4"/>
      <c r="C104" s="2">
        <v>4300</v>
      </c>
      <c r="D104" s="2" t="s">
        <v>115</v>
      </c>
      <c r="E104" s="2"/>
      <c r="F104" s="2"/>
      <c r="G104" s="2"/>
      <c r="H104" s="39"/>
      <c r="I104" s="3">
        <v>1842</v>
      </c>
      <c r="J104" s="51">
        <v>12000</v>
      </c>
      <c r="K104" s="51">
        <v>11083</v>
      </c>
      <c r="L104" s="139">
        <v>2359.84</v>
      </c>
      <c r="M104" s="140">
        <f t="shared" si="1"/>
        <v>19.665333333333333</v>
      </c>
    </row>
    <row r="105" spans="1:13" ht="12.75">
      <c r="A105" s="49"/>
      <c r="B105" s="4"/>
      <c r="C105" s="5">
        <v>4370</v>
      </c>
      <c r="D105" s="5" t="s">
        <v>274</v>
      </c>
      <c r="E105" s="2"/>
      <c r="F105" s="2"/>
      <c r="G105" s="2"/>
      <c r="H105" s="39"/>
      <c r="I105" s="3"/>
      <c r="J105" s="51">
        <v>1700</v>
      </c>
      <c r="K105" s="51">
        <v>800</v>
      </c>
      <c r="L105" s="139">
        <v>0</v>
      </c>
      <c r="M105" s="140"/>
    </row>
    <row r="106" spans="1:13" ht="12.75">
      <c r="A106" s="49"/>
      <c r="B106" s="4"/>
      <c r="C106" s="5" t="s">
        <v>252</v>
      </c>
      <c r="D106" s="5"/>
      <c r="E106" s="2"/>
      <c r="F106" s="2"/>
      <c r="G106" s="2"/>
      <c r="H106" s="39"/>
      <c r="I106" s="3"/>
      <c r="J106" s="51"/>
      <c r="K106" s="51"/>
      <c r="L106" s="139"/>
      <c r="M106" s="140"/>
    </row>
    <row r="107" spans="1:13" ht="12.75">
      <c r="A107" s="49"/>
      <c r="B107" s="4"/>
      <c r="C107" s="5">
        <v>4410</v>
      </c>
      <c r="D107" s="5" t="s">
        <v>275</v>
      </c>
      <c r="E107" s="2"/>
      <c r="F107" s="2"/>
      <c r="G107" s="2"/>
      <c r="H107" s="39"/>
      <c r="I107" s="3"/>
      <c r="J107" s="51">
        <v>750</v>
      </c>
      <c r="K107" s="51">
        <v>1050</v>
      </c>
      <c r="L107" s="139">
        <v>750</v>
      </c>
      <c r="M107" s="140">
        <f t="shared" si="1"/>
        <v>100</v>
      </c>
    </row>
    <row r="108" spans="1:13" ht="12.75">
      <c r="A108" s="49"/>
      <c r="B108" s="4"/>
      <c r="C108" s="2">
        <v>4440</v>
      </c>
      <c r="D108" s="2" t="s">
        <v>71</v>
      </c>
      <c r="E108" s="2"/>
      <c r="F108" s="2"/>
      <c r="G108" s="2"/>
      <c r="H108" s="39"/>
      <c r="I108" s="3">
        <v>2257</v>
      </c>
      <c r="J108" s="51">
        <v>2760</v>
      </c>
      <c r="K108" s="51">
        <v>2947</v>
      </c>
      <c r="L108" s="139">
        <v>2946.48</v>
      </c>
      <c r="M108" s="140">
        <f t="shared" si="1"/>
        <v>106.75652173913043</v>
      </c>
    </row>
    <row r="109" spans="1:13" ht="12.75">
      <c r="A109" s="49"/>
      <c r="B109" s="4"/>
      <c r="C109" s="5">
        <v>4700</v>
      </c>
      <c r="D109" s="5" t="s">
        <v>276</v>
      </c>
      <c r="E109" s="2"/>
      <c r="F109" s="2"/>
      <c r="G109" s="2"/>
      <c r="H109" s="39"/>
      <c r="I109" s="3"/>
      <c r="J109" s="51">
        <v>1000</v>
      </c>
      <c r="K109" s="51">
        <v>1300</v>
      </c>
      <c r="L109" s="139">
        <v>900</v>
      </c>
      <c r="M109" s="140">
        <f t="shared" si="1"/>
        <v>90</v>
      </c>
    </row>
    <row r="110" spans="1:13" ht="12.75">
      <c r="A110" s="49"/>
      <c r="B110" s="4"/>
      <c r="C110" s="5" t="s">
        <v>277</v>
      </c>
      <c r="D110" s="5"/>
      <c r="E110" s="2"/>
      <c r="F110" s="2"/>
      <c r="G110" s="2"/>
      <c r="H110" s="39"/>
      <c r="I110" s="3"/>
      <c r="J110" s="51"/>
      <c r="K110" s="51"/>
      <c r="L110" s="139"/>
      <c r="M110" s="140"/>
    </row>
    <row r="111" spans="1:14" ht="12.75">
      <c r="A111" s="4"/>
      <c r="B111" s="4"/>
      <c r="C111" s="5">
        <v>4740</v>
      </c>
      <c r="D111" s="5" t="s">
        <v>278</v>
      </c>
      <c r="E111" s="2"/>
      <c r="F111" s="2"/>
      <c r="G111" s="2"/>
      <c r="H111" s="2"/>
      <c r="I111" s="3"/>
      <c r="J111" s="51">
        <v>300</v>
      </c>
      <c r="K111" s="3">
        <v>300</v>
      </c>
      <c r="L111" s="187">
        <v>0</v>
      </c>
      <c r="M111" s="140"/>
      <c r="N111" s="2"/>
    </row>
    <row r="112" spans="1:13" ht="12.75">
      <c r="A112" s="49"/>
      <c r="B112" s="4"/>
      <c r="C112" s="5" t="s">
        <v>279</v>
      </c>
      <c r="D112" s="5"/>
      <c r="E112" s="2"/>
      <c r="F112" s="2"/>
      <c r="G112" s="2"/>
      <c r="H112" s="39"/>
      <c r="I112" s="3"/>
      <c r="J112" s="51"/>
      <c r="K112" s="51"/>
      <c r="L112" s="139"/>
      <c r="M112" s="140"/>
    </row>
    <row r="113" spans="1:13" ht="12.75">
      <c r="A113" s="49"/>
      <c r="B113" s="4"/>
      <c r="C113" s="5">
        <v>4750</v>
      </c>
      <c r="D113" s="5" t="s">
        <v>361</v>
      </c>
      <c r="E113" s="2"/>
      <c r="F113" s="2"/>
      <c r="G113" s="2"/>
      <c r="H113" s="39"/>
      <c r="I113" s="3"/>
      <c r="J113" s="51"/>
      <c r="K113" s="51">
        <v>900</v>
      </c>
      <c r="L113" s="139">
        <v>231.55</v>
      </c>
      <c r="M113" s="140"/>
    </row>
    <row r="114" spans="1:13" ht="12.75">
      <c r="A114" s="49"/>
      <c r="B114" s="4"/>
      <c r="C114" s="5" t="s">
        <v>311</v>
      </c>
      <c r="D114" s="5"/>
      <c r="E114" s="2"/>
      <c r="F114" s="2"/>
      <c r="G114" s="2"/>
      <c r="H114" s="39"/>
      <c r="I114" s="3"/>
      <c r="J114" s="51"/>
      <c r="K114" s="51"/>
      <c r="L114" s="139"/>
      <c r="M114" s="140"/>
    </row>
    <row r="115" spans="1:13" ht="12.75">
      <c r="A115" s="49"/>
      <c r="B115" s="4"/>
      <c r="C115" s="2"/>
      <c r="D115" s="2"/>
      <c r="E115" s="2"/>
      <c r="F115" s="2"/>
      <c r="G115" s="2"/>
      <c r="H115" s="39"/>
      <c r="I115" s="3"/>
      <c r="J115" s="51"/>
      <c r="K115" s="51"/>
      <c r="L115" s="139"/>
      <c r="M115" s="140"/>
    </row>
    <row r="116" spans="1:13" ht="12.75">
      <c r="A116" s="49"/>
      <c r="B116" s="4" t="s">
        <v>29</v>
      </c>
      <c r="C116" s="2" t="s">
        <v>142</v>
      </c>
      <c r="D116" s="2"/>
      <c r="E116" s="2"/>
      <c r="F116" s="2"/>
      <c r="G116" s="2"/>
      <c r="H116" s="39"/>
      <c r="I116" s="3">
        <v>10600</v>
      </c>
      <c r="J116" s="51">
        <f>J117</f>
        <v>30840</v>
      </c>
      <c r="K116" s="51">
        <f>K117</f>
        <v>30840</v>
      </c>
      <c r="L116" s="139">
        <f>L119</f>
        <v>15420</v>
      </c>
      <c r="M116" s="140">
        <f t="shared" si="1"/>
        <v>50.00000000000001</v>
      </c>
    </row>
    <row r="117" spans="1:13" ht="12.75">
      <c r="A117" s="49"/>
      <c r="B117" s="4"/>
      <c r="C117" s="2">
        <v>2900</v>
      </c>
      <c r="D117" s="5" t="s">
        <v>184</v>
      </c>
      <c r="E117" s="2"/>
      <c r="F117" s="2"/>
      <c r="G117" s="2"/>
      <c r="H117" s="39"/>
      <c r="I117" s="3"/>
      <c r="J117" s="51">
        <v>30840</v>
      </c>
      <c r="K117" s="51">
        <v>30840</v>
      </c>
      <c r="L117" s="139"/>
      <c r="M117" s="140"/>
    </row>
    <row r="118" spans="1:13" ht="12.75">
      <c r="A118" s="49"/>
      <c r="B118" s="4"/>
      <c r="C118" s="2"/>
      <c r="D118" s="5" t="s">
        <v>222</v>
      </c>
      <c r="E118" s="2"/>
      <c r="F118" s="2"/>
      <c r="G118" s="2"/>
      <c r="H118" s="39"/>
      <c r="I118" s="3"/>
      <c r="J118" s="51"/>
      <c r="K118" s="51"/>
      <c r="L118" s="139"/>
      <c r="M118" s="140"/>
    </row>
    <row r="119" spans="1:13" ht="12.75">
      <c r="A119" s="49"/>
      <c r="B119" s="4"/>
      <c r="C119" s="2"/>
      <c r="D119" s="5" t="s">
        <v>185</v>
      </c>
      <c r="E119" s="2"/>
      <c r="F119" s="2"/>
      <c r="G119" s="2"/>
      <c r="H119" s="39"/>
      <c r="I119" s="3">
        <v>10600</v>
      </c>
      <c r="J119" s="51"/>
      <c r="K119" s="51"/>
      <c r="L119" s="139">
        <v>15420</v>
      </c>
      <c r="M119" s="140"/>
    </row>
    <row r="120" spans="1:13" ht="12.75">
      <c r="A120" s="49"/>
      <c r="B120" s="4"/>
      <c r="C120" s="2"/>
      <c r="D120" s="2"/>
      <c r="E120" s="2"/>
      <c r="F120" s="2"/>
      <c r="G120" s="2"/>
      <c r="H120" s="39"/>
      <c r="I120" s="3"/>
      <c r="J120" s="51"/>
      <c r="K120" s="51"/>
      <c r="L120" s="139"/>
      <c r="M120" s="140"/>
    </row>
    <row r="121" spans="1:13" ht="12.75">
      <c r="A121" s="49"/>
      <c r="B121" s="4" t="s">
        <v>30</v>
      </c>
      <c r="C121" s="2" t="s">
        <v>116</v>
      </c>
      <c r="D121" s="2"/>
      <c r="E121" s="2"/>
      <c r="F121" s="2"/>
      <c r="G121" s="2"/>
      <c r="H121" s="39"/>
      <c r="I121" s="3">
        <f>I122+I123+I124+I125</f>
        <v>99200</v>
      </c>
      <c r="J121" s="51">
        <f>J122+J123+J124+J125</f>
        <v>120500</v>
      </c>
      <c r="K121" s="51">
        <f>K122+K123+K124+K125</f>
        <v>120500</v>
      </c>
      <c r="L121" s="139">
        <f>L122+L123+L124+L125</f>
        <v>50414.729999999996</v>
      </c>
      <c r="M121" s="140">
        <f t="shared" si="1"/>
        <v>41.83795020746888</v>
      </c>
    </row>
    <row r="122" spans="1:13" ht="12.75">
      <c r="A122" s="49"/>
      <c r="B122" s="4"/>
      <c r="C122" s="2">
        <v>3030</v>
      </c>
      <c r="D122" s="2" t="s">
        <v>34</v>
      </c>
      <c r="E122" s="2"/>
      <c r="F122" s="2"/>
      <c r="G122" s="2"/>
      <c r="H122" s="39"/>
      <c r="I122" s="3">
        <v>92700</v>
      </c>
      <c r="J122" s="51">
        <v>110000</v>
      </c>
      <c r="K122" s="51">
        <v>110000</v>
      </c>
      <c r="L122" s="139">
        <v>49731.13</v>
      </c>
      <c r="M122" s="140">
        <f t="shared" si="1"/>
        <v>45.21011818181818</v>
      </c>
    </row>
    <row r="123" spans="1:13" ht="12.75">
      <c r="A123" s="49"/>
      <c r="B123" s="4"/>
      <c r="C123" s="2">
        <v>4210</v>
      </c>
      <c r="D123" s="2" t="s">
        <v>31</v>
      </c>
      <c r="E123" s="2"/>
      <c r="F123" s="2"/>
      <c r="G123" s="2"/>
      <c r="H123" s="39"/>
      <c r="I123" s="3">
        <v>2000</v>
      </c>
      <c r="J123" s="51">
        <v>2000</v>
      </c>
      <c r="K123" s="51">
        <v>2000</v>
      </c>
      <c r="L123" s="139">
        <v>561.6</v>
      </c>
      <c r="M123" s="140">
        <f t="shared" si="1"/>
        <v>28.080000000000002</v>
      </c>
    </row>
    <row r="124" spans="1:13" ht="12.75">
      <c r="A124" s="49"/>
      <c r="B124" s="4"/>
      <c r="C124" s="2">
        <v>4300</v>
      </c>
      <c r="D124" s="2" t="s">
        <v>115</v>
      </c>
      <c r="E124" s="2"/>
      <c r="F124" s="2"/>
      <c r="G124" s="2"/>
      <c r="H124" s="39"/>
      <c r="I124" s="3">
        <v>2500</v>
      </c>
      <c r="J124" s="51">
        <v>5000</v>
      </c>
      <c r="K124" s="51">
        <v>5000</v>
      </c>
      <c r="L124" s="139">
        <v>122</v>
      </c>
      <c r="M124" s="140">
        <f t="shared" si="1"/>
        <v>2.44</v>
      </c>
    </row>
    <row r="125" spans="1:13" ht="12.75">
      <c r="A125" s="49"/>
      <c r="B125" s="4"/>
      <c r="C125" s="5">
        <v>4410</v>
      </c>
      <c r="D125" s="5" t="s">
        <v>33</v>
      </c>
      <c r="E125" s="2"/>
      <c r="F125" s="2"/>
      <c r="G125" s="2"/>
      <c r="H125" s="39"/>
      <c r="I125" s="3">
        <v>2000</v>
      </c>
      <c r="J125" s="51">
        <v>3500</v>
      </c>
      <c r="K125" s="51">
        <v>3500</v>
      </c>
      <c r="L125" s="139">
        <v>0</v>
      </c>
      <c r="M125" s="140"/>
    </row>
    <row r="126" spans="1:13" ht="12.75">
      <c r="A126" s="49"/>
      <c r="B126" s="4"/>
      <c r="C126" s="5"/>
      <c r="D126" s="5"/>
      <c r="E126" s="2"/>
      <c r="F126" s="2"/>
      <c r="G126" s="2"/>
      <c r="H126" s="39"/>
      <c r="I126" s="3"/>
      <c r="J126" s="51"/>
      <c r="K126" s="51"/>
      <c r="L126" s="139"/>
      <c r="M126" s="140"/>
    </row>
    <row r="127" spans="1:13" ht="12.75">
      <c r="A127" s="49"/>
      <c r="B127" s="4" t="s">
        <v>32</v>
      </c>
      <c r="C127" s="2" t="s">
        <v>114</v>
      </c>
      <c r="D127" s="2"/>
      <c r="E127" s="2"/>
      <c r="F127" s="2"/>
      <c r="G127" s="2"/>
      <c r="H127" s="39"/>
      <c r="I127" s="3">
        <f>I128+I129+I130+I131+I132+I134+I135+I136+I137+I138+I139+I141+I147+I148+I149+I150+I159</f>
        <v>2113570</v>
      </c>
      <c r="J127" s="51">
        <f>J128+J129+J130+J131+J132+J133+J135+J136+J137+J138+J139+J140+J141+J142+J144+J146+J147+J148+J149+J150+J151+J153+J155+J157+J159</f>
        <v>2683425</v>
      </c>
      <c r="K127" s="51">
        <f>K128+K129+K130+K131+K132+K133+K135+K136+K137+K138+K139+K140+K141+K142+K144+K146+K147+K148+K149+K150+K151+K152+K153+K155+K157+K159</f>
        <v>2683425</v>
      </c>
      <c r="L127" s="139">
        <f>L128+L129+L130+L131+L132+L133+L135+L136+L137+L138+L139+L140+L141+L142+L144+L146+L147+L148+L149+L150+L151+L152+L153+L155+L157+L159</f>
        <v>1266085.7199999997</v>
      </c>
      <c r="M127" s="140">
        <f t="shared" si="1"/>
        <v>47.18170696032122</v>
      </c>
    </row>
    <row r="128" spans="1:13" ht="12.75">
      <c r="A128" s="49"/>
      <c r="B128" s="4"/>
      <c r="C128" s="2">
        <v>3020</v>
      </c>
      <c r="D128" s="2" t="s">
        <v>206</v>
      </c>
      <c r="E128" s="2"/>
      <c r="F128" s="2"/>
      <c r="G128" s="2"/>
      <c r="H128" s="39"/>
      <c r="I128" s="3">
        <v>2300</v>
      </c>
      <c r="J128" s="51">
        <v>4500</v>
      </c>
      <c r="K128" s="51">
        <v>4500</v>
      </c>
      <c r="L128" s="139">
        <v>733.76</v>
      </c>
      <c r="M128" s="140">
        <f t="shared" si="1"/>
        <v>16.305777777777777</v>
      </c>
    </row>
    <row r="129" spans="1:13" ht="12.75">
      <c r="A129" s="49"/>
      <c r="B129" s="4"/>
      <c r="C129" s="2">
        <v>4010</v>
      </c>
      <c r="D129" s="2" t="s">
        <v>25</v>
      </c>
      <c r="E129" s="2"/>
      <c r="F129" s="2"/>
      <c r="G129" s="2"/>
      <c r="H129" s="39"/>
      <c r="I129" s="3">
        <v>1142000</v>
      </c>
      <c r="J129" s="51">
        <v>1459800</v>
      </c>
      <c r="K129" s="51">
        <v>1459800</v>
      </c>
      <c r="L129" s="139">
        <v>679956.91</v>
      </c>
      <c r="M129" s="140">
        <f t="shared" si="1"/>
        <v>46.57877174955473</v>
      </c>
    </row>
    <row r="130" spans="1:13" ht="12.75">
      <c r="A130" s="49"/>
      <c r="B130" s="4"/>
      <c r="C130" s="2">
        <v>4040</v>
      </c>
      <c r="D130" s="2" t="s">
        <v>26</v>
      </c>
      <c r="E130" s="2"/>
      <c r="F130" s="2"/>
      <c r="G130" s="2"/>
      <c r="H130" s="39"/>
      <c r="I130" s="3">
        <v>62000</v>
      </c>
      <c r="J130" s="51">
        <v>105500</v>
      </c>
      <c r="K130" s="51">
        <v>105500</v>
      </c>
      <c r="L130" s="139">
        <v>92751.73</v>
      </c>
      <c r="M130" s="140">
        <f t="shared" si="1"/>
        <v>87.9163317535545</v>
      </c>
    </row>
    <row r="131" spans="1:13" ht="12.75">
      <c r="A131" s="49"/>
      <c r="B131" s="4"/>
      <c r="C131" s="2">
        <v>4110</v>
      </c>
      <c r="D131" s="2" t="s">
        <v>27</v>
      </c>
      <c r="E131" s="2"/>
      <c r="F131" s="2"/>
      <c r="G131" s="2"/>
      <c r="H131" s="39"/>
      <c r="I131" s="3">
        <v>203800</v>
      </c>
      <c r="J131" s="51">
        <v>267000</v>
      </c>
      <c r="K131" s="51">
        <v>267000</v>
      </c>
      <c r="L131" s="139">
        <v>117888.61</v>
      </c>
      <c r="M131" s="140">
        <f t="shared" si="1"/>
        <v>44.15303745318352</v>
      </c>
    </row>
    <row r="132" spans="1:13" ht="12.75">
      <c r="A132" s="49"/>
      <c r="B132" s="4"/>
      <c r="C132" s="2">
        <v>4120</v>
      </c>
      <c r="D132" s="2" t="s">
        <v>28</v>
      </c>
      <c r="E132" s="2"/>
      <c r="F132" s="2"/>
      <c r="G132" s="2"/>
      <c r="H132" s="39"/>
      <c r="I132" s="3">
        <v>28970</v>
      </c>
      <c r="J132" s="51">
        <v>38300</v>
      </c>
      <c r="K132" s="51">
        <v>38300</v>
      </c>
      <c r="L132" s="139">
        <v>19127.75</v>
      </c>
      <c r="M132" s="140">
        <f t="shared" si="1"/>
        <v>49.94190600522193</v>
      </c>
    </row>
    <row r="133" spans="1:13" ht="12.75">
      <c r="A133" s="49"/>
      <c r="B133" s="4"/>
      <c r="C133" s="2">
        <v>4140</v>
      </c>
      <c r="D133" s="2" t="s">
        <v>96</v>
      </c>
      <c r="E133" s="2"/>
      <c r="F133" s="2"/>
      <c r="G133" s="2"/>
      <c r="H133" s="39"/>
      <c r="I133" s="3"/>
      <c r="J133" s="51">
        <v>20500</v>
      </c>
      <c r="K133" s="51">
        <v>20500</v>
      </c>
      <c r="L133" s="139">
        <v>13457.99</v>
      </c>
      <c r="M133" s="140">
        <f t="shared" si="1"/>
        <v>65.64873170731707</v>
      </c>
    </row>
    <row r="134" spans="1:13" ht="12.75">
      <c r="A134" s="49"/>
      <c r="B134" s="4"/>
      <c r="C134" s="2"/>
      <c r="D134" s="2" t="s">
        <v>97</v>
      </c>
      <c r="E134" s="2"/>
      <c r="F134" s="2"/>
      <c r="G134" s="2"/>
      <c r="H134" s="39"/>
      <c r="I134" s="3">
        <v>9500</v>
      </c>
      <c r="J134" s="51"/>
      <c r="K134" s="51"/>
      <c r="L134" s="139"/>
      <c r="M134" s="140"/>
    </row>
    <row r="135" spans="1:13" ht="12.75">
      <c r="A135" s="49"/>
      <c r="B135" s="4"/>
      <c r="C135" s="5">
        <v>4170</v>
      </c>
      <c r="D135" s="5" t="s">
        <v>183</v>
      </c>
      <c r="E135" s="2"/>
      <c r="F135" s="2"/>
      <c r="G135" s="2"/>
      <c r="H135" s="39"/>
      <c r="I135" s="3">
        <v>35000</v>
      </c>
      <c r="J135" s="51">
        <v>20000</v>
      </c>
      <c r="K135" s="51">
        <v>20000</v>
      </c>
      <c r="L135" s="139">
        <v>18230</v>
      </c>
      <c r="M135" s="140">
        <f t="shared" si="1"/>
        <v>91.15</v>
      </c>
    </row>
    <row r="136" spans="1:13" ht="12.75">
      <c r="A136" s="49"/>
      <c r="B136" s="4"/>
      <c r="C136" s="2">
        <v>4210</v>
      </c>
      <c r="D136" s="2" t="s">
        <v>9</v>
      </c>
      <c r="E136" s="2"/>
      <c r="F136" s="2"/>
      <c r="G136" s="2"/>
      <c r="H136" s="39"/>
      <c r="I136" s="3">
        <v>176000</v>
      </c>
      <c r="J136" s="51">
        <v>172325</v>
      </c>
      <c r="K136" s="51">
        <v>172325</v>
      </c>
      <c r="L136" s="139">
        <v>72434.96</v>
      </c>
      <c r="M136" s="140">
        <f t="shared" si="1"/>
        <v>42.03392427099957</v>
      </c>
    </row>
    <row r="137" spans="1:13" ht="12.75">
      <c r="A137" s="49"/>
      <c r="B137" s="4"/>
      <c r="C137" s="2">
        <v>4240</v>
      </c>
      <c r="D137" s="2" t="s">
        <v>148</v>
      </c>
      <c r="E137" s="2"/>
      <c r="F137" s="2"/>
      <c r="G137" s="2"/>
      <c r="H137" s="39"/>
      <c r="I137" s="3">
        <v>1500</v>
      </c>
      <c r="J137" s="51">
        <v>2000</v>
      </c>
      <c r="K137" s="51">
        <v>2000</v>
      </c>
      <c r="L137" s="139">
        <v>1068.1</v>
      </c>
      <c r="M137" s="140">
        <f t="shared" si="1"/>
        <v>53.404999999999994</v>
      </c>
    </row>
    <row r="138" spans="1:13" ht="12.75">
      <c r="A138" s="49"/>
      <c r="B138" s="4"/>
      <c r="C138" s="2">
        <v>4260</v>
      </c>
      <c r="D138" s="2" t="s">
        <v>20</v>
      </c>
      <c r="E138" s="2"/>
      <c r="F138" s="2"/>
      <c r="G138" s="2"/>
      <c r="H138" s="39"/>
      <c r="I138" s="3">
        <v>17000</v>
      </c>
      <c r="J138" s="51">
        <v>22700</v>
      </c>
      <c r="K138" s="51">
        <v>22700</v>
      </c>
      <c r="L138" s="139">
        <v>9906.12</v>
      </c>
      <c r="M138" s="140">
        <f t="shared" si="1"/>
        <v>43.63929515418503</v>
      </c>
    </row>
    <row r="139" spans="1:13" ht="12.75">
      <c r="A139" s="49"/>
      <c r="B139" s="4"/>
      <c r="C139" s="5">
        <v>4270</v>
      </c>
      <c r="D139" s="5" t="s">
        <v>46</v>
      </c>
      <c r="E139" s="2"/>
      <c r="F139" s="2"/>
      <c r="G139" s="2"/>
      <c r="H139" s="39"/>
      <c r="I139" s="3">
        <v>25000</v>
      </c>
      <c r="J139" s="51">
        <v>85000</v>
      </c>
      <c r="K139" s="51">
        <v>85000</v>
      </c>
      <c r="L139" s="139">
        <v>3721.21</v>
      </c>
      <c r="M139" s="140">
        <f t="shared" si="1"/>
        <v>4.377894117647059</v>
      </c>
    </row>
    <row r="140" spans="1:13" ht="12.75">
      <c r="A140" s="49"/>
      <c r="B140" s="4"/>
      <c r="C140" s="5">
        <v>4280</v>
      </c>
      <c r="D140" s="5" t="s">
        <v>280</v>
      </c>
      <c r="E140" s="2"/>
      <c r="F140" s="2"/>
      <c r="G140" s="2"/>
      <c r="H140" s="39"/>
      <c r="I140" s="3"/>
      <c r="J140" s="51">
        <v>1200</v>
      </c>
      <c r="K140" s="51">
        <v>1200</v>
      </c>
      <c r="L140" s="139">
        <v>468.6</v>
      </c>
      <c r="M140" s="140">
        <f t="shared" si="1"/>
        <v>39.050000000000004</v>
      </c>
    </row>
    <row r="141" spans="1:13" ht="12.75">
      <c r="A141" s="49"/>
      <c r="B141" s="4"/>
      <c r="C141" s="2">
        <v>4300</v>
      </c>
      <c r="D141" s="2" t="s">
        <v>115</v>
      </c>
      <c r="E141" s="2"/>
      <c r="F141" s="2"/>
      <c r="G141" s="2"/>
      <c r="H141" s="39"/>
      <c r="I141" s="3">
        <v>275000</v>
      </c>
      <c r="J141" s="51">
        <v>250000</v>
      </c>
      <c r="K141" s="51">
        <v>247000</v>
      </c>
      <c r="L141" s="139">
        <v>136458.86</v>
      </c>
      <c r="M141" s="140">
        <f t="shared" si="1"/>
        <v>54.583543999999996</v>
      </c>
    </row>
    <row r="142" spans="1:13" ht="12.75">
      <c r="A142" s="49"/>
      <c r="B142" s="4"/>
      <c r="C142" s="5">
        <v>4360</v>
      </c>
      <c r="D142" s="5" t="s">
        <v>281</v>
      </c>
      <c r="E142" s="2"/>
      <c r="F142" s="2"/>
      <c r="G142" s="2"/>
      <c r="H142" s="39"/>
      <c r="I142" s="3"/>
      <c r="J142" s="51">
        <v>11500</v>
      </c>
      <c r="K142" s="51">
        <v>11500</v>
      </c>
      <c r="L142" s="139">
        <v>5026.92</v>
      </c>
      <c r="M142" s="140">
        <f t="shared" si="1"/>
        <v>43.712347826086955</v>
      </c>
    </row>
    <row r="143" spans="1:13" ht="12.75">
      <c r="A143" s="49"/>
      <c r="B143" s="4"/>
      <c r="C143" s="5" t="s">
        <v>282</v>
      </c>
      <c r="D143" s="5"/>
      <c r="E143" s="2"/>
      <c r="F143" s="2"/>
      <c r="G143" s="2"/>
      <c r="H143" s="39"/>
      <c r="I143" s="3"/>
      <c r="J143" s="51"/>
      <c r="K143" s="51"/>
      <c r="L143" s="139"/>
      <c r="M143" s="140"/>
    </row>
    <row r="144" spans="1:13" ht="12.75">
      <c r="A144" s="49"/>
      <c r="B144" s="4"/>
      <c r="C144" s="5">
        <v>4370</v>
      </c>
      <c r="D144" s="5" t="s">
        <v>283</v>
      </c>
      <c r="E144" s="2"/>
      <c r="F144" s="2"/>
      <c r="G144" s="2"/>
      <c r="H144" s="39"/>
      <c r="I144" s="3"/>
      <c r="J144" s="51">
        <v>17000</v>
      </c>
      <c r="K144" s="51">
        <v>17000</v>
      </c>
      <c r="L144" s="139">
        <v>6830.28</v>
      </c>
      <c r="M144" s="140">
        <f t="shared" si="1"/>
        <v>40.17811764705882</v>
      </c>
    </row>
    <row r="145" spans="1:13" ht="12.75">
      <c r="A145" s="49"/>
      <c r="B145" s="4"/>
      <c r="C145" s="5" t="s">
        <v>252</v>
      </c>
      <c r="D145" s="5"/>
      <c r="E145" s="2"/>
      <c r="F145" s="2"/>
      <c r="G145" s="2"/>
      <c r="H145" s="39"/>
      <c r="I145" s="3"/>
      <c r="J145" s="51"/>
      <c r="K145" s="51"/>
      <c r="L145" s="139"/>
      <c r="M145" s="140"/>
    </row>
    <row r="146" spans="1:13" ht="12.75">
      <c r="A146" s="49"/>
      <c r="B146" s="4"/>
      <c r="C146" s="5">
        <v>4380</v>
      </c>
      <c r="D146" s="5" t="s">
        <v>284</v>
      </c>
      <c r="E146" s="2"/>
      <c r="F146" s="2"/>
      <c r="G146" s="2"/>
      <c r="H146" s="39"/>
      <c r="I146" s="3"/>
      <c r="J146" s="51">
        <v>1500</v>
      </c>
      <c r="K146" s="51">
        <v>1500</v>
      </c>
      <c r="L146" s="139">
        <v>0</v>
      </c>
      <c r="M146" s="140"/>
    </row>
    <row r="147" spans="1:13" ht="12.75">
      <c r="A147" s="49"/>
      <c r="B147" s="4"/>
      <c r="C147" s="2">
        <v>4410</v>
      </c>
      <c r="D147" s="2" t="s">
        <v>33</v>
      </c>
      <c r="E147" s="2"/>
      <c r="F147" s="2"/>
      <c r="G147" s="2"/>
      <c r="H147" s="39"/>
      <c r="I147" s="3">
        <v>26000</v>
      </c>
      <c r="J147" s="51">
        <v>26000</v>
      </c>
      <c r="K147" s="51">
        <v>26000</v>
      </c>
      <c r="L147" s="139">
        <v>12598.1</v>
      </c>
      <c r="M147" s="140">
        <f t="shared" si="1"/>
        <v>48.45423076923077</v>
      </c>
    </row>
    <row r="148" spans="1:13" ht="12.75">
      <c r="A148" s="49"/>
      <c r="B148" s="4"/>
      <c r="C148" s="2">
        <v>4420</v>
      </c>
      <c r="D148" s="2" t="s">
        <v>35</v>
      </c>
      <c r="E148" s="2"/>
      <c r="F148" s="2"/>
      <c r="G148" s="2"/>
      <c r="H148" s="39"/>
      <c r="I148" s="3">
        <v>5500</v>
      </c>
      <c r="J148" s="51">
        <v>5500</v>
      </c>
      <c r="K148" s="51">
        <v>5500</v>
      </c>
      <c r="L148" s="139">
        <v>0</v>
      </c>
      <c r="M148" s="140"/>
    </row>
    <row r="149" spans="1:13" ht="12.75">
      <c r="A149" s="49"/>
      <c r="B149" s="4"/>
      <c r="C149" s="2">
        <v>4430</v>
      </c>
      <c r="D149" s="2" t="s">
        <v>36</v>
      </c>
      <c r="E149" s="2"/>
      <c r="F149" s="2"/>
      <c r="G149" s="2"/>
      <c r="H149" s="39"/>
      <c r="I149" s="3">
        <v>4000</v>
      </c>
      <c r="J149" s="51">
        <v>4000</v>
      </c>
      <c r="K149" s="51">
        <v>4000</v>
      </c>
      <c r="L149" s="139">
        <v>420.79</v>
      </c>
      <c r="M149" s="140">
        <f t="shared" si="1"/>
        <v>10.51975</v>
      </c>
    </row>
    <row r="150" spans="1:13" ht="12.75">
      <c r="A150" s="49"/>
      <c r="B150" s="4"/>
      <c r="C150" s="2">
        <v>4440</v>
      </c>
      <c r="D150" s="2" t="s">
        <v>71</v>
      </c>
      <c r="E150" s="2"/>
      <c r="F150" s="2"/>
      <c r="G150" s="2"/>
      <c r="H150" s="39"/>
      <c r="I150" s="3">
        <v>25000</v>
      </c>
      <c r="J150" s="51">
        <v>30400</v>
      </c>
      <c r="K150" s="51">
        <v>30400</v>
      </c>
      <c r="L150" s="139">
        <v>30295.92</v>
      </c>
      <c r="M150" s="140">
        <f t="shared" si="1"/>
        <v>99.65763157894736</v>
      </c>
    </row>
    <row r="151" spans="1:13" ht="12.75">
      <c r="A151" s="49"/>
      <c r="B151" s="4"/>
      <c r="C151" s="5">
        <v>4530</v>
      </c>
      <c r="D151" s="5" t="s">
        <v>285</v>
      </c>
      <c r="E151" s="2"/>
      <c r="F151" s="2"/>
      <c r="G151" s="2"/>
      <c r="H151" s="39"/>
      <c r="I151" s="3"/>
      <c r="J151" s="51">
        <v>1000</v>
      </c>
      <c r="K151" s="51">
        <v>1000</v>
      </c>
      <c r="L151" s="139">
        <v>2.48</v>
      </c>
      <c r="M151" s="140">
        <f t="shared" si="1"/>
        <v>0.248</v>
      </c>
    </row>
    <row r="152" spans="1:13" ht="12.75">
      <c r="A152" s="49"/>
      <c r="B152" s="4"/>
      <c r="C152" s="5">
        <v>4610</v>
      </c>
      <c r="D152" s="5" t="s">
        <v>358</v>
      </c>
      <c r="E152" s="2"/>
      <c r="F152" s="2"/>
      <c r="G152" s="2"/>
      <c r="H152" s="39"/>
      <c r="I152" s="3"/>
      <c r="J152" s="51"/>
      <c r="K152" s="51">
        <v>3000</v>
      </c>
      <c r="L152" s="139">
        <v>500</v>
      </c>
      <c r="M152" s="140">
        <f>L152/K152*100</f>
        <v>16.666666666666664</v>
      </c>
    </row>
    <row r="153" spans="1:13" ht="12.75">
      <c r="A153" s="49"/>
      <c r="B153" s="4"/>
      <c r="C153" s="5">
        <v>4700</v>
      </c>
      <c r="D153" s="5" t="s">
        <v>286</v>
      </c>
      <c r="E153" s="2"/>
      <c r="F153" s="2"/>
      <c r="G153" s="2"/>
      <c r="H153" s="39"/>
      <c r="I153" s="3"/>
      <c r="J153" s="51">
        <v>30000</v>
      </c>
      <c r="K153" s="51">
        <v>30000</v>
      </c>
      <c r="L153" s="139">
        <v>14280</v>
      </c>
      <c r="M153" s="140">
        <f t="shared" si="1"/>
        <v>47.6</v>
      </c>
    </row>
    <row r="154" spans="1:13" ht="12.75">
      <c r="A154" s="49"/>
      <c r="B154" s="4"/>
      <c r="C154" s="5" t="s">
        <v>253</v>
      </c>
      <c r="D154" s="5"/>
      <c r="E154" s="2"/>
      <c r="F154" s="2"/>
      <c r="G154" s="2"/>
      <c r="H154" s="39"/>
      <c r="I154" s="3"/>
      <c r="J154" s="51"/>
      <c r="K154" s="51"/>
      <c r="L154" s="139"/>
      <c r="M154" s="140"/>
    </row>
    <row r="155" spans="1:13" ht="12.75">
      <c r="A155" s="49"/>
      <c r="B155" s="4"/>
      <c r="C155" s="5">
        <v>4740</v>
      </c>
      <c r="D155" s="5" t="s">
        <v>287</v>
      </c>
      <c r="E155" s="2"/>
      <c r="F155" s="2"/>
      <c r="G155" s="2"/>
      <c r="H155" s="39"/>
      <c r="I155" s="3"/>
      <c r="J155" s="51">
        <v>9700</v>
      </c>
      <c r="K155" s="51">
        <v>9700</v>
      </c>
      <c r="L155" s="139">
        <v>4783.68</v>
      </c>
      <c r="M155" s="140">
        <f t="shared" si="1"/>
        <v>49.31628865979382</v>
      </c>
    </row>
    <row r="156" spans="1:13" ht="12.75">
      <c r="A156" s="49"/>
      <c r="B156" s="4"/>
      <c r="C156" s="5" t="s">
        <v>288</v>
      </c>
      <c r="D156" s="5"/>
      <c r="E156" s="2"/>
      <c r="F156" s="2"/>
      <c r="G156" s="2"/>
      <c r="H156" s="39"/>
      <c r="I156" s="3"/>
      <c r="J156" s="51"/>
      <c r="K156" s="51"/>
      <c r="L156" s="139"/>
      <c r="M156" s="140"/>
    </row>
    <row r="157" spans="1:13" ht="12.75">
      <c r="A157" s="49"/>
      <c r="B157" s="4"/>
      <c r="C157" s="5">
        <v>4750</v>
      </c>
      <c r="D157" s="5" t="s">
        <v>289</v>
      </c>
      <c r="E157" s="2"/>
      <c r="F157" s="2"/>
      <c r="G157" s="2"/>
      <c r="H157" s="39"/>
      <c r="I157" s="3"/>
      <c r="J157" s="51">
        <v>33000</v>
      </c>
      <c r="K157" s="51">
        <v>33000</v>
      </c>
      <c r="L157" s="139">
        <v>20523.92</v>
      </c>
      <c r="M157" s="140">
        <f t="shared" si="1"/>
        <v>62.193696969696965</v>
      </c>
    </row>
    <row r="158" spans="1:13" ht="12.75">
      <c r="A158" s="49"/>
      <c r="B158" s="4"/>
      <c r="C158" s="5" t="s">
        <v>290</v>
      </c>
      <c r="D158" s="5"/>
      <c r="E158" s="2"/>
      <c r="F158" s="2"/>
      <c r="G158" s="2"/>
      <c r="H158" s="39"/>
      <c r="I158" s="3"/>
      <c r="J158" s="51"/>
      <c r="K158" s="51"/>
      <c r="L158" s="139"/>
      <c r="M158" s="140"/>
    </row>
    <row r="159" spans="1:13" ht="12.75">
      <c r="A159" s="49"/>
      <c r="B159" s="4"/>
      <c r="C159" s="5">
        <v>6060</v>
      </c>
      <c r="D159" s="5" t="s">
        <v>111</v>
      </c>
      <c r="E159" s="2"/>
      <c r="F159" s="2"/>
      <c r="G159" s="2"/>
      <c r="H159" s="39"/>
      <c r="I159" s="3">
        <v>75000</v>
      </c>
      <c r="J159" s="51">
        <v>65000</v>
      </c>
      <c r="K159" s="51">
        <v>65000</v>
      </c>
      <c r="L159" s="139">
        <v>4619.03</v>
      </c>
      <c r="M159" s="140">
        <f t="shared" si="1"/>
        <v>7.106199999999999</v>
      </c>
    </row>
    <row r="160" spans="1:13" ht="12.75">
      <c r="A160" s="49"/>
      <c r="B160" s="4"/>
      <c r="C160" s="5"/>
      <c r="D160" s="5"/>
      <c r="E160" s="2"/>
      <c r="F160" s="2"/>
      <c r="G160" s="2"/>
      <c r="H160" s="39"/>
      <c r="I160" s="3"/>
      <c r="J160" s="51"/>
      <c r="K160" s="51"/>
      <c r="L160" s="139"/>
      <c r="M160" s="140"/>
    </row>
    <row r="161" spans="1:13" ht="12.75">
      <c r="A161" s="49"/>
      <c r="B161" s="4" t="s">
        <v>209</v>
      </c>
      <c r="C161" s="5" t="s">
        <v>210</v>
      </c>
      <c r="D161" s="5"/>
      <c r="E161" s="2"/>
      <c r="F161" s="2"/>
      <c r="G161" s="2"/>
      <c r="H161" s="39"/>
      <c r="I161" s="3">
        <v>47000</v>
      </c>
      <c r="J161" s="51">
        <f>J162+J163+J164+J165</f>
        <v>76000</v>
      </c>
      <c r="K161" s="51">
        <f>K162+K163+K164+K165</f>
        <v>76250</v>
      </c>
      <c r="L161" s="139">
        <f>L162+L163+L164+L165</f>
        <v>28360.4</v>
      </c>
      <c r="M161" s="140">
        <f t="shared" si="1"/>
        <v>37.316315789473684</v>
      </c>
    </row>
    <row r="162" spans="1:13" ht="12.75">
      <c r="A162" s="49"/>
      <c r="B162" s="4"/>
      <c r="C162" s="5">
        <v>4170</v>
      </c>
      <c r="D162" s="5" t="s">
        <v>183</v>
      </c>
      <c r="E162" s="2"/>
      <c r="F162" s="2"/>
      <c r="G162" s="2"/>
      <c r="H162" s="39"/>
      <c r="I162" s="3">
        <v>3000</v>
      </c>
      <c r="J162" s="51">
        <v>2000</v>
      </c>
      <c r="K162" s="51">
        <v>7000</v>
      </c>
      <c r="L162" s="139">
        <v>5000</v>
      </c>
      <c r="M162" s="140">
        <f t="shared" si="1"/>
        <v>250</v>
      </c>
    </row>
    <row r="163" spans="1:13" ht="12.75">
      <c r="A163" s="49"/>
      <c r="B163" s="4"/>
      <c r="C163" s="5">
        <v>4210</v>
      </c>
      <c r="D163" s="5" t="s">
        <v>9</v>
      </c>
      <c r="E163" s="2"/>
      <c r="F163" s="2"/>
      <c r="G163" s="2"/>
      <c r="H163" s="39"/>
      <c r="I163" s="3">
        <v>7000</v>
      </c>
      <c r="J163" s="51">
        <v>17000</v>
      </c>
      <c r="K163" s="51">
        <v>12250</v>
      </c>
      <c r="L163" s="139">
        <v>3210.28</v>
      </c>
      <c r="M163" s="140">
        <f t="shared" si="1"/>
        <v>18.884</v>
      </c>
    </row>
    <row r="164" spans="1:13" ht="12.75">
      <c r="A164" s="49"/>
      <c r="B164" s="4"/>
      <c r="C164" s="5">
        <v>4300</v>
      </c>
      <c r="D164" s="5" t="s">
        <v>129</v>
      </c>
      <c r="E164" s="2"/>
      <c r="F164" s="2"/>
      <c r="G164" s="2"/>
      <c r="H164" s="39"/>
      <c r="I164" s="3">
        <v>37000</v>
      </c>
      <c r="J164" s="51">
        <v>55000</v>
      </c>
      <c r="K164" s="51">
        <v>55000</v>
      </c>
      <c r="L164" s="139">
        <v>20150.12</v>
      </c>
      <c r="M164" s="140">
        <f t="shared" si="1"/>
        <v>36.63658181818182</v>
      </c>
    </row>
    <row r="165" spans="1:13" ht="12.75">
      <c r="A165" s="49"/>
      <c r="B165" s="4"/>
      <c r="C165" s="5">
        <v>4410</v>
      </c>
      <c r="D165" s="5" t="s">
        <v>33</v>
      </c>
      <c r="E165" s="2"/>
      <c r="F165" s="2"/>
      <c r="G165" s="2"/>
      <c r="H165" s="39"/>
      <c r="I165" s="3"/>
      <c r="J165" s="51">
        <v>2000</v>
      </c>
      <c r="K165" s="51">
        <v>2000</v>
      </c>
      <c r="L165" s="139">
        <v>0</v>
      </c>
      <c r="M165" s="140"/>
    </row>
    <row r="166" spans="1:13" ht="12.75">
      <c r="A166" s="49"/>
      <c r="B166" s="4"/>
      <c r="C166" s="2"/>
      <c r="D166" s="2"/>
      <c r="E166" s="2"/>
      <c r="F166" s="2"/>
      <c r="G166" s="2"/>
      <c r="H166" s="39"/>
      <c r="I166" s="3"/>
      <c r="J166" s="51"/>
      <c r="K166" s="51"/>
      <c r="L166" s="139"/>
      <c r="M166" s="140"/>
    </row>
    <row r="167" spans="1:13" ht="12.75">
      <c r="A167" s="49"/>
      <c r="B167" s="4" t="s">
        <v>37</v>
      </c>
      <c r="C167" s="2" t="s">
        <v>19</v>
      </c>
      <c r="D167" s="2"/>
      <c r="E167" s="2"/>
      <c r="F167" s="2"/>
      <c r="G167" s="2"/>
      <c r="H167" s="39"/>
      <c r="I167" s="3" t="e">
        <f>I168+#REF!+I169+I170+I171</f>
        <v>#REF!</v>
      </c>
      <c r="J167" s="51">
        <f>J168+J169+J170+J171</f>
        <v>34000</v>
      </c>
      <c r="K167" s="51">
        <f>K168+K169+K170+K171</f>
        <v>34000</v>
      </c>
      <c r="L167" s="139">
        <f>L168+L169+L170+L171</f>
        <v>12879.69</v>
      </c>
      <c r="M167" s="140">
        <f t="shared" si="1"/>
        <v>37.88144117647059</v>
      </c>
    </row>
    <row r="168" spans="1:13" ht="12.75">
      <c r="A168" s="49"/>
      <c r="B168" s="4"/>
      <c r="C168" s="2">
        <v>3030</v>
      </c>
      <c r="D168" s="2" t="s">
        <v>34</v>
      </c>
      <c r="E168" s="2"/>
      <c r="F168" s="2"/>
      <c r="G168" s="2"/>
      <c r="H168" s="39"/>
      <c r="I168" s="3">
        <v>9800</v>
      </c>
      <c r="J168" s="51">
        <v>21500</v>
      </c>
      <c r="K168" s="51">
        <v>21500</v>
      </c>
      <c r="L168" s="139">
        <v>9998.28</v>
      </c>
      <c r="M168" s="140">
        <f t="shared" si="1"/>
        <v>46.503627906976746</v>
      </c>
    </row>
    <row r="169" spans="1:13" ht="12.75">
      <c r="A169" s="49"/>
      <c r="B169" s="4"/>
      <c r="C169" s="2">
        <v>4210</v>
      </c>
      <c r="D169" s="2" t="s">
        <v>9</v>
      </c>
      <c r="E169" s="2"/>
      <c r="F169" s="2"/>
      <c r="G169" s="2"/>
      <c r="H169" s="39"/>
      <c r="I169" s="3">
        <v>3000</v>
      </c>
      <c r="J169" s="51">
        <v>3200</v>
      </c>
      <c r="K169" s="51">
        <v>3200</v>
      </c>
      <c r="L169" s="139">
        <v>2065.18</v>
      </c>
      <c r="M169" s="140">
        <f t="shared" si="1"/>
        <v>64.536875</v>
      </c>
    </row>
    <row r="170" spans="1:13" ht="12.75">
      <c r="A170" s="49"/>
      <c r="B170" s="4"/>
      <c r="C170" s="2">
        <v>4300</v>
      </c>
      <c r="D170" s="2" t="s">
        <v>115</v>
      </c>
      <c r="E170" s="2"/>
      <c r="F170" s="2"/>
      <c r="G170" s="2"/>
      <c r="H170" s="39"/>
      <c r="I170" s="3">
        <v>18500</v>
      </c>
      <c r="J170" s="51">
        <v>7800</v>
      </c>
      <c r="K170" s="51">
        <v>7800</v>
      </c>
      <c r="L170" s="139">
        <v>364.9</v>
      </c>
      <c r="M170" s="140">
        <f t="shared" si="1"/>
        <v>4.678205128205128</v>
      </c>
    </row>
    <row r="171" spans="1:13" ht="12.75">
      <c r="A171" s="49"/>
      <c r="B171" s="4"/>
      <c r="C171" s="5">
        <v>4410</v>
      </c>
      <c r="D171" s="5" t="s">
        <v>33</v>
      </c>
      <c r="E171" s="2"/>
      <c r="F171" s="2"/>
      <c r="G171" s="2"/>
      <c r="H171" s="39"/>
      <c r="I171" s="3">
        <v>700</v>
      </c>
      <c r="J171" s="51">
        <v>1500</v>
      </c>
      <c r="K171" s="51">
        <v>1500</v>
      </c>
      <c r="L171" s="139">
        <v>451.33</v>
      </c>
      <c r="M171" s="140">
        <f t="shared" si="1"/>
        <v>30.088666666666665</v>
      </c>
    </row>
    <row r="172" spans="1:13" ht="13.5" thickBot="1">
      <c r="A172" s="49"/>
      <c r="B172" s="4"/>
      <c r="C172" s="2"/>
      <c r="D172" s="2"/>
      <c r="E172" s="2"/>
      <c r="F172" s="2"/>
      <c r="G172" s="2"/>
      <c r="H172" s="39"/>
      <c r="I172" s="3"/>
      <c r="J172" s="136"/>
      <c r="K172" s="136"/>
      <c r="L172" s="127"/>
      <c r="M172" s="152"/>
    </row>
    <row r="173" spans="1:13" ht="12.75">
      <c r="A173" s="109" t="s">
        <v>103</v>
      </c>
      <c r="B173" s="110"/>
      <c r="C173" s="111" t="s">
        <v>104</v>
      </c>
      <c r="D173" s="111"/>
      <c r="E173" s="111"/>
      <c r="F173" s="111"/>
      <c r="G173" s="111"/>
      <c r="H173" s="112"/>
      <c r="I173" s="113" t="e">
        <f>I176+#REF!+#REF!</f>
        <v>#REF!</v>
      </c>
      <c r="J173" s="114">
        <f>J176</f>
        <v>2156</v>
      </c>
      <c r="K173" s="114">
        <f>K176</f>
        <v>1998</v>
      </c>
      <c r="L173" s="154">
        <f>L176</f>
        <v>1127.32</v>
      </c>
      <c r="M173" s="166">
        <f>L173/K173*100</f>
        <v>56.42242242242242</v>
      </c>
    </row>
    <row r="174" spans="1:13" ht="13.5" thickBot="1">
      <c r="A174" s="115"/>
      <c r="B174" s="116"/>
      <c r="C174" s="117" t="s">
        <v>105</v>
      </c>
      <c r="D174" s="117"/>
      <c r="E174" s="117"/>
      <c r="F174" s="117"/>
      <c r="G174" s="117"/>
      <c r="H174" s="117"/>
      <c r="I174" s="153"/>
      <c r="J174" s="120"/>
      <c r="K174" s="120"/>
      <c r="L174" s="169"/>
      <c r="M174" s="163"/>
    </row>
    <row r="175" spans="1:13" ht="12.75">
      <c r="A175" s="49"/>
      <c r="B175" s="4"/>
      <c r="C175" s="2"/>
      <c r="D175" s="2"/>
      <c r="E175" s="2"/>
      <c r="F175" s="2"/>
      <c r="G175" s="2"/>
      <c r="H175" s="39"/>
      <c r="I175" s="3"/>
      <c r="J175" s="51"/>
      <c r="K175" s="51"/>
      <c r="L175" s="139"/>
      <c r="M175" s="152"/>
    </row>
    <row r="176" spans="1:13" ht="12.75">
      <c r="A176" s="49"/>
      <c r="B176" s="4" t="s">
        <v>106</v>
      </c>
      <c r="C176" s="2" t="s">
        <v>107</v>
      </c>
      <c r="D176" s="2"/>
      <c r="E176" s="2"/>
      <c r="F176" s="2"/>
      <c r="G176" s="2"/>
      <c r="H176" s="39"/>
      <c r="I176" s="3">
        <f>I178+I179+I180+I181</f>
        <v>2000</v>
      </c>
      <c r="J176" s="51">
        <f>J178+J179+J180</f>
        <v>2156</v>
      </c>
      <c r="K176" s="51">
        <f>K178+K179+K180</f>
        <v>1998</v>
      </c>
      <c r="L176" s="139">
        <f>L178+L179+L180</f>
        <v>1127.32</v>
      </c>
      <c r="M176" s="140">
        <f t="shared" si="1"/>
        <v>52.28756957328386</v>
      </c>
    </row>
    <row r="177" spans="1:13" ht="12.75">
      <c r="A177" s="49"/>
      <c r="B177" s="4"/>
      <c r="C177" s="2" t="s">
        <v>112</v>
      </c>
      <c r="D177" s="2"/>
      <c r="E177" s="2"/>
      <c r="F177" s="2"/>
      <c r="G177" s="2"/>
      <c r="H177" s="39"/>
      <c r="I177" s="3"/>
      <c r="J177" s="51"/>
      <c r="K177" s="51"/>
      <c r="L177" s="139"/>
      <c r="M177" s="140"/>
    </row>
    <row r="178" spans="1:13" ht="12.75">
      <c r="A178" s="49"/>
      <c r="B178" s="4"/>
      <c r="C178" s="2">
        <v>4110</v>
      </c>
      <c r="D178" s="2" t="s">
        <v>186</v>
      </c>
      <c r="E178" s="2"/>
      <c r="F178" s="2"/>
      <c r="G178" s="2"/>
      <c r="H178" s="39"/>
      <c r="I178" s="3">
        <v>248</v>
      </c>
      <c r="J178" s="51">
        <v>652</v>
      </c>
      <c r="K178" s="51">
        <v>257</v>
      </c>
      <c r="L178" s="139">
        <v>144.82</v>
      </c>
      <c r="M178" s="140">
        <f t="shared" si="1"/>
        <v>22.211656441717793</v>
      </c>
    </row>
    <row r="179" spans="1:13" ht="12.75">
      <c r="A179" s="49"/>
      <c r="B179" s="4"/>
      <c r="C179" s="2">
        <v>4120</v>
      </c>
      <c r="D179" s="2" t="s">
        <v>207</v>
      </c>
      <c r="E179" s="2"/>
      <c r="F179" s="2"/>
      <c r="G179" s="2"/>
      <c r="H179" s="39"/>
      <c r="I179" s="3">
        <v>35</v>
      </c>
      <c r="J179" s="51">
        <v>53</v>
      </c>
      <c r="K179" s="51">
        <v>42</v>
      </c>
      <c r="L179" s="139">
        <v>23.5</v>
      </c>
      <c r="M179" s="140">
        <f t="shared" si="1"/>
        <v>44.33962264150943</v>
      </c>
    </row>
    <row r="180" spans="1:13" ht="12.75">
      <c r="A180" s="49"/>
      <c r="B180" s="4"/>
      <c r="C180" s="2">
        <v>4170</v>
      </c>
      <c r="D180" s="2" t="s">
        <v>183</v>
      </c>
      <c r="E180" s="2"/>
      <c r="F180" s="2"/>
      <c r="G180" s="2"/>
      <c r="H180" s="39"/>
      <c r="I180" s="3">
        <v>1440</v>
      </c>
      <c r="J180" s="51">
        <v>1451</v>
      </c>
      <c r="K180" s="51">
        <v>1699</v>
      </c>
      <c r="L180" s="139">
        <v>959</v>
      </c>
      <c r="M180" s="140">
        <f t="shared" si="1"/>
        <v>66.09235010337699</v>
      </c>
    </row>
    <row r="181" spans="1:13" ht="12.75">
      <c r="A181" s="49"/>
      <c r="B181" s="4"/>
      <c r="C181" s="2">
        <v>4300</v>
      </c>
      <c r="D181" s="2" t="s">
        <v>115</v>
      </c>
      <c r="E181" s="2"/>
      <c r="F181" s="2"/>
      <c r="G181" s="2"/>
      <c r="H181" s="39"/>
      <c r="I181" s="3">
        <v>277</v>
      </c>
      <c r="J181" s="51"/>
      <c r="K181" s="51"/>
      <c r="L181" s="139"/>
      <c r="M181" s="140"/>
    </row>
    <row r="182" spans="1:13" ht="13.5" thickBot="1">
      <c r="A182" s="49"/>
      <c r="B182" s="4"/>
      <c r="C182" s="2"/>
      <c r="D182" s="2"/>
      <c r="E182" s="2"/>
      <c r="F182" s="2"/>
      <c r="G182" s="2"/>
      <c r="H182" s="39"/>
      <c r="I182" s="3"/>
      <c r="J182" s="51"/>
      <c r="K182" s="51"/>
      <c r="L182" s="139"/>
      <c r="M182" s="152"/>
    </row>
    <row r="183" spans="1:13" ht="12.75">
      <c r="A183" s="109" t="s">
        <v>38</v>
      </c>
      <c r="B183" s="110"/>
      <c r="C183" s="111" t="s">
        <v>39</v>
      </c>
      <c r="D183" s="111"/>
      <c r="E183" s="111"/>
      <c r="F183" s="111"/>
      <c r="G183" s="111"/>
      <c r="H183" s="112"/>
      <c r="I183" s="113"/>
      <c r="J183" s="114"/>
      <c r="K183" s="114"/>
      <c r="L183" s="155"/>
      <c r="M183" s="170"/>
    </row>
    <row r="184" spans="1:13" ht="13.5" thickBot="1">
      <c r="A184" s="115"/>
      <c r="B184" s="116"/>
      <c r="C184" s="117" t="s">
        <v>40</v>
      </c>
      <c r="D184" s="117"/>
      <c r="E184" s="117"/>
      <c r="F184" s="117"/>
      <c r="G184" s="117"/>
      <c r="H184" s="118"/>
      <c r="I184" s="119" t="e">
        <f>I187+#REF!+I192</f>
        <v>#REF!</v>
      </c>
      <c r="J184" s="120">
        <f>J187+J192</f>
        <v>229890</v>
      </c>
      <c r="K184" s="120">
        <f>K187+K192</f>
        <v>229890</v>
      </c>
      <c r="L184" s="156">
        <f>L187+L188+L192</f>
        <v>105006.8</v>
      </c>
      <c r="M184" s="163">
        <f>L184/J184%</f>
        <v>45.67697594501718</v>
      </c>
    </row>
    <row r="185" spans="1:13" ht="12.75">
      <c r="A185" s="50"/>
      <c r="B185" s="11"/>
      <c r="C185" s="12"/>
      <c r="D185" s="12"/>
      <c r="E185" s="12"/>
      <c r="F185" s="12"/>
      <c r="G185" s="12"/>
      <c r="H185" s="48"/>
      <c r="I185" s="13"/>
      <c r="J185" s="52"/>
      <c r="K185" s="52"/>
      <c r="L185" s="139"/>
      <c r="M185" s="140"/>
    </row>
    <row r="186" spans="1:13" ht="12.75">
      <c r="A186" s="49"/>
      <c r="B186" s="4"/>
      <c r="C186" s="2"/>
      <c r="D186" s="2"/>
      <c r="E186" s="2"/>
      <c r="F186" s="2"/>
      <c r="G186" s="2"/>
      <c r="H186" s="39"/>
      <c r="I186" s="3"/>
      <c r="J186" s="51"/>
      <c r="K186" s="51"/>
      <c r="L186" s="139"/>
      <c r="M186" s="140"/>
    </row>
    <row r="187" spans="1:13" ht="12.75">
      <c r="A187" s="49"/>
      <c r="B187" s="4" t="s">
        <v>211</v>
      </c>
      <c r="C187" s="2" t="s">
        <v>212</v>
      </c>
      <c r="D187" s="2"/>
      <c r="E187" s="2"/>
      <c r="F187" s="2"/>
      <c r="G187" s="2"/>
      <c r="H187" s="39"/>
      <c r="I187" s="3">
        <f>I190</f>
        <v>5000</v>
      </c>
      <c r="J187" s="51">
        <f>J190</f>
        <v>5000</v>
      </c>
      <c r="K187" s="51">
        <f>K188</f>
        <v>5000</v>
      </c>
      <c r="L187" s="139">
        <f>L188</f>
        <v>0</v>
      </c>
      <c r="M187" s="140"/>
    </row>
    <row r="188" spans="1:13" ht="12.75">
      <c r="A188" s="49"/>
      <c r="B188" s="4"/>
      <c r="C188" s="2">
        <v>2310</v>
      </c>
      <c r="D188" s="2" t="s">
        <v>231</v>
      </c>
      <c r="E188" s="2"/>
      <c r="F188" s="2"/>
      <c r="G188" s="2"/>
      <c r="H188" s="39"/>
      <c r="I188" s="3"/>
      <c r="J188" s="51"/>
      <c r="K188" s="51">
        <v>5000</v>
      </c>
      <c r="L188" s="139">
        <v>0</v>
      </c>
      <c r="M188" s="140"/>
    </row>
    <row r="189" spans="1:13" ht="12.75">
      <c r="A189" s="49"/>
      <c r="B189" s="4"/>
      <c r="C189" s="2"/>
      <c r="D189" s="2" t="s">
        <v>154</v>
      </c>
      <c r="E189" s="2"/>
      <c r="F189" s="2"/>
      <c r="G189" s="2"/>
      <c r="H189" s="2"/>
      <c r="I189" s="3"/>
      <c r="J189" s="51"/>
      <c r="K189" s="51"/>
      <c r="L189" s="139"/>
      <c r="M189" s="140"/>
    </row>
    <row r="190" spans="1:13" ht="12.75">
      <c r="A190" s="49"/>
      <c r="B190" s="4"/>
      <c r="C190" s="2"/>
      <c r="D190" s="5" t="s">
        <v>155</v>
      </c>
      <c r="E190" s="2"/>
      <c r="F190" s="2"/>
      <c r="G190" s="2"/>
      <c r="H190" s="39"/>
      <c r="I190" s="3">
        <v>5000</v>
      </c>
      <c r="J190" s="51">
        <v>5000</v>
      </c>
      <c r="K190" s="51"/>
      <c r="L190" s="139"/>
      <c r="M190" s="140"/>
    </row>
    <row r="191" spans="1:13" ht="12.75">
      <c r="A191" s="49"/>
      <c r="B191" s="4"/>
      <c r="C191" s="33"/>
      <c r="D191" s="35"/>
      <c r="E191" s="12"/>
      <c r="F191" s="12"/>
      <c r="G191" s="12"/>
      <c r="H191" s="48"/>
      <c r="I191" s="13"/>
      <c r="J191" s="51"/>
      <c r="K191" s="51"/>
      <c r="L191" s="139"/>
      <c r="M191" s="152"/>
    </row>
    <row r="192" spans="1:13" ht="12.75">
      <c r="A192" s="49"/>
      <c r="B192" s="4" t="s">
        <v>187</v>
      </c>
      <c r="C192" s="2" t="s">
        <v>188</v>
      </c>
      <c r="D192" s="2"/>
      <c r="E192" s="2"/>
      <c r="F192" s="2"/>
      <c r="G192" s="2"/>
      <c r="H192" s="39"/>
      <c r="I192" s="3" t="e">
        <f>I193+I194+I196+I197+I198+I200+I202+I204+I209+I210+I211+#REF!</f>
        <v>#REF!</v>
      </c>
      <c r="J192" s="51">
        <f>J193+J194+J195+J196+J197+J198+J199+J200+J201+J202+J203+J204+J205+J207+J209+J210+J211++J212+J214+J216</f>
        <v>224890</v>
      </c>
      <c r="K192" s="51">
        <f>K193+K194+K195+K196+K197+K198+K199+K200+K201+K202+K203+K204+K205+K207+K209+K210+K211+K212+K214+K216</f>
        <v>224890</v>
      </c>
      <c r="L192" s="139">
        <f>L193+L194+L195+L196+L197+L198+L199+L200+L201+L202+L203+L204+L205+L207+L209+L210+L211+L212+L214+L216</f>
        <v>105006.8</v>
      </c>
      <c r="M192" s="140">
        <f aca="true" t="shared" si="2" ref="M192:M214">L192/J192%</f>
        <v>46.692516341322424</v>
      </c>
    </row>
    <row r="193" spans="1:13" ht="12.75">
      <c r="A193" s="49"/>
      <c r="B193" s="4"/>
      <c r="C193" s="2">
        <v>3020</v>
      </c>
      <c r="D193" s="2" t="s">
        <v>218</v>
      </c>
      <c r="E193" s="2"/>
      <c r="F193" s="2"/>
      <c r="G193" s="2"/>
      <c r="H193" s="39"/>
      <c r="I193" s="3">
        <v>700</v>
      </c>
      <c r="J193" s="51">
        <v>2600</v>
      </c>
      <c r="K193" s="51">
        <v>2600</v>
      </c>
      <c r="L193" s="139">
        <v>1378.5</v>
      </c>
      <c r="M193" s="140">
        <f t="shared" si="2"/>
        <v>53.01923076923077</v>
      </c>
    </row>
    <row r="194" spans="1:13" ht="12.75">
      <c r="A194" s="49"/>
      <c r="B194" s="4"/>
      <c r="C194" s="2">
        <v>4010</v>
      </c>
      <c r="D194" s="2" t="s">
        <v>25</v>
      </c>
      <c r="E194" s="2"/>
      <c r="F194" s="2"/>
      <c r="G194" s="2"/>
      <c r="H194" s="39"/>
      <c r="I194" s="3">
        <v>87800</v>
      </c>
      <c r="J194" s="51">
        <v>131300</v>
      </c>
      <c r="K194" s="51">
        <v>131300</v>
      </c>
      <c r="L194" s="139">
        <v>64615.84</v>
      </c>
      <c r="M194" s="140">
        <f t="shared" si="2"/>
        <v>49.21236862147753</v>
      </c>
    </row>
    <row r="195" spans="1:13" ht="12.75">
      <c r="A195" s="49"/>
      <c r="B195" s="4"/>
      <c r="C195" s="5">
        <v>4040</v>
      </c>
      <c r="D195" s="5" t="s">
        <v>291</v>
      </c>
      <c r="E195" s="2"/>
      <c r="F195" s="2"/>
      <c r="G195" s="2"/>
      <c r="H195" s="39"/>
      <c r="I195" s="3"/>
      <c r="J195" s="51">
        <v>8900</v>
      </c>
      <c r="K195" s="51">
        <v>8900</v>
      </c>
      <c r="L195" s="139">
        <v>8398.5</v>
      </c>
      <c r="M195" s="140">
        <f t="shared" si="2"/>
        <v>94.36516853932584</v>
      </c>
    </row>
    <row r="196" spans="1:13" ht="12.75">
      <c r="A196" s="49"/>
      <c r="B196" s="4"/>
      <c r="C196" s="5">
        <v>4110</v>
      </c>
      <c r="D196" s="5" t="s">
        <v>27</v>
      </c>
      <c r="E196" s="2"/>
      <c r="F196" s="2"/>
      <c r="G196" s="2"/>
      <c r="H196" s="39"/>
      <c r="I196" s="3">
        <v>15700</v>
      </c>
      <c r="J196" s="51">
        <v>24435</v>
      </c>
      <c r="K196" s="51">
        <v>24435</v>
      </c>
      <c r="L196" s="139">
        <v>10889.21</v>
      </c>
      <c r="M196" s="140">
        <f t="shared" si="2"/>
        <v>44.563986085533045</v>
      </c>
    </row>
    <row r="197" spans="1:13" ht="12.75">
      <c r="A197" s="49"/>
      <c r="B197" s="4"/>
      <c r="C197" s="5">
        <v>4120</v>
      </c>
      <c r="D197" s="5" t="s">
        <v>28</v>
      </c>
      <c r="E197" s="2"/>
      <c r="F197" s="2"/>
      <c r="G197" s="2"/>
      <c r="H197" s="39"/>
      <c r="I197" s="3">
        <v>2150</v>
      </c>
      <c r="J197" s="51">
        <v>3495</v>
      </c>
      <c r="K197" s="51">
        <v>3495</v>
      </c>
      <c r="L197" s="139">
        <v>1766.82</v>
      </c>
      <c r="M197" s="140">
        <f t="shared" si="2"/>
        <v>50.55278969957081</v>
      </c>
    </row>
    <row r="198" spans="1:13" ht="12.75">
      <c r="A198" s="49"/>
      <c r="B198" s="4"/>
      <c r="C198" s="5">
        <v>4140</v>
      </c>
      <c r="D198" s="5" t="s">
        <v>213</v>
      </c>
      <c r="E198" s="2"/>
      <c r="F198" s="2"/>
      <c r="G198" s="2"/>
      <c r="H198" s="39"/>
      <c r="I198" s="3">
        <v>1050</v>
      </c>
      <c r="J198" s="51">
        <v>2050</v>
      </c>
      <c r="K198" s="51">
        <v>2050</v>
      </c>
      <c r="L198" s="139">
        <v>1167.27</v>
      </c>
      <c r="M198" s="140">
        <f t="shared" si="2"/>
        <v>56.94</v>
      </c>
    </row>
    <row r="199" spans="1:13" ht="12.75">
      <c r="A199" s="49"/>
      <c r="B199" s="4"/>
      <c r="C199" s="5">
        <v>4170</v>
      </c>
      <c r="D199" s="5" t="s">
        <v>292</v>
      </c>
      <c r="E199" s="2"/>
      <c r="F199" s="2"/>
      <c r="G199" s="2"/>
      <c r="H199" s="39"/>
      <c r="I199" s="3"/>
      <c r="J199" s="51">
        <v>2700</v>
      </c>
      <c r="K199" s="51">
        <v>2700</v>
      </c>
      <c r="L199" s="139">
        <v>0</v>
      </c>
      <c r="M199" s="140"/>
    </row>
    <row r="200" spans="1:13" ht="12.75">
      <c r="A200" s="49"/>
      <c r="B200" s="4"/>
      <c r="C200" s="5">
        <v>4210</v>
      </c>
      <c r="D200" s="5" t="s">
        <v>9</v>
      </c>
      <c r="E200" s="2"/>
      <c r="F200" s="2"/>
      <c r="G200" s="2"/>
      <c r="H200" s="39"/>
      <c r="I200" s="3">
        <v>25000</v>
      </c>
      <c r="J200" s="51">
        <v>12520</v>
      </c>
      <c r="K200" s="51">
        <v>12520</v>
      </c>
      <c r="L200" s="139">
        <v>7307</v>
      </c>
      <c r="M200" s="140">
        <f t="shared" si="2"/>
        <v>58.36261980830671</v>
      </c>
    </row>
    <row r="201" spans="1:13" ht="12.75">
      <c r="A201" s="49"/>
      <c r="B201" s="4"/>
      <c r="C201" s="5">
        <v>4240</v>
      </c>
      <c r="D201" s="5" t="s">
        <v>293</v>
      </c>
      <c r="E201" s="2"/>
      <c r="F201" s="2"/>
      <c r="G201" s="2"/>
      <c r="H201" s="39"/>
      <c r="I201" s="3"/>
      <c r="J201" s="51">
        <v>240</v>
      </c>
      <c r="K201" s="51">
        <v>240</v>
      </c>
      <c r="L201" s="139">
        <v>0</v>
      </c>
      <c r="M201" s="140"/>
    </row>
    <row r="202" spans="1:13" ht="12.75">
      <c r="A202" s="49"/>
      <c r="B202" s="4"/>
      <c r="C202" s="5">
        <v>4260</v>
      </c>
      <c r="D202" s="5" t="s">
        <v>20</v>
      </c>
      <c r="E202" s="2"/>
      <c r="F202" s="2"/>
      <c r="G202" s="2"/>
      <c r="H202" s="39"/>
      <c r="I202" s="3">
        <v>2000</v>
      </c>
      <c r="J202" s="51">
        <v>2600</v>
      </c>
      <c r="K202" s="51">
        <v>2600</v>
      </c>
      <c r="L202" s="139">
        <v>0</v>
      </c>
      <c r="M202" s="140"/>
    </row>
    <row r="203" spans="1:13" ht="12.75">
      <c r="A203" s="49"/>
      <c r="B203" s="4"/>
      <c r="C203" s="5">
        <v>4280</v>
      </c>
      <c r="D203" s="5" t="s">
        <v>280</v>
      </c>
      <c r="E203" s="2"/>
      <c r="F203" s="2"/>
      <c r="G203" s="2"/>
      <c r="H203" s="39"/>
      <c r="I203" s="3"/>
      <c r="J203" s="51">
        <v>800</v>
      </c>
      <c r="K203" s="51">
        <v>800</v>
      </c>
      <c r="L203" s="139">
        <v>0</v>
      </c>
      <c r="M203" s="140"/>
    </row>
    <row r="204" spans="1:13" ht="12.75">
      <c r="A204" s="49"/>
      <c r="B204" s="4"/>
      <c r="C204" s="5">
        <v>4300</v>
      </c>
      <c r="D204" s="5" t="s">
        <v>129</v>
      </c>
      <c r="E204" s="2"/>
      <c r="F204" s="2"/>
      <c r="G204" s="2"/>
      <c r="H204" s="39"/>
      <c r="I204" s="3">
        <v>11000</v>
      </c>
      <c r="J204" s="51">
        <v>21000</v>
      </c>
      <c r="K204" s="51">
        <v>20530</v>
      </c>
      <c r="L204" s="139">
        <v>2161.33</v>
      </c>
      <c r="M204" s="140">
        <f t="shared" si="2"/>
        <v>10.292047619047619</v>
      </c>
    </row>
    <row r="205" spans="1:13" ht="12.75">
      <c r="A205" s="49"/>
      <c r="B205" s="4"/>
      <c r="C205" s="5">
        <v>4360</v>
      </c>
      <c r="D205" s="5" t="s">
        <v>294</v>
      </c>
      <c r="E205" s="2"/>
      <c r="F205" s="2"/>
      <c r="G205" s="2"/>
      <c r="H205" s="39"/>
      <c r="I205" s="3"/>
      <c r="J205" s="51">
        <v>1500</v>
      </c>
      <c r="K205" s="51">
        <v>1500</v>
      </c>
      <c r="L205" s="139">
        <v>511.8</v>
      </c>
      <c r="M205" s="140">
        <f t="shared" si="2"/>
        <v>34.12</v>
      </c>
    </row>
    <row r="206" spans="1:13" ht="12.75">
      <c r="A206" s="49"/>
      <c r="B206" s="4"/>
      <c r="C206" s="5" t="s">
        <v>256</v>
      </c>
      <c r="D206" s="5"/>
      <c r="E206" s="2"/>
      <c r="F206" s="2"/>
      <c r="G206" s="2"/>
      <c r="H206" s="39"/>
      <c r="I206" s="3"/>
      <c r="J206" s="51"/>
      <c r="K206" s="51"/>
      <c r="L206" s="139"/>
      <c r="M206" s="140"/>
    </row>
    <row r="207" spans="1:13" ht="12.75">
      <c r="A207" s="49"/>
      <c r="B207" s="4"/>
      <c r="C207" s="5">
        <v>4370</v>
      </c>
      <c r="D207" s="5" t="s">
        <v>295</v>
      </c>
      <c r="E207" s="2"/>
      <c r="F207" s="2"/>
      <c r="G207" s="2"/>
      <c r="H207" s="39"/>
      <c r="I207" s="3"/>
      <c r="J207" s="51">
        <v>2000</v>
      </c>
      <c r="K207" s="51">
        <v>2000</v>
      </c>
      <c r="L207" s="139">
        <v>1187.64</v>
      </c>
      <c r="M207" s="140">
        <f t="shared" si="2"/>
        <v>59.382000000000005</v>
      </c>
    </row>
    <row r="208" spans="1:13" ht="12.75">
      <c r="A208" s="49"/>
      <c r="B208" s="4"/>
      <c r="C208" s="5" t="s">
        <v>252</v>
      </c>
      <c r="D208" s="5"/>
      <c r="E208" s="2"/>
      <c r="F208" s="2"/>
      <c r="G208" s="2"/>
      <c r="H208" s="39"/>
      <c r="I208" s="3"/>
      <c r="J208" s="51"/>
      <c r="K208" s="51"/>
      <c r="L208" s="139"/>
      <c r="M208" s="140"/>
    </row>
    <row r="209" spans="1:13" ht="12.75">
      <c r="A209" s="49"/>
      <c r="B209" s="4"/>
      <c r="C209" s="5">
        <v>4410</v>
      </c>
      <c r="D209" s="5" t="s">
        <v>33</v>
      </c>
      <c r="E209" s="2"/>
      <c r="F209" s="2"/>
      <c r="G209" s="2"/>
      <c r="H209" s="39"/>
      <c r="I209" s="3">
        <v>300</v>
      </c>
      <c r="J209" s="51">
        <v>1000</v>
      </c>
      <c r="K209" s="51">
        <v>1300</v>
      </c>
      <c r="L209" s="139">
        <v>1047.51</v>
      </c>
      <c r="M209" s="140">
        <f t="shared" si="2"/>
        <v>104.751</v>
      </c>
    </row>
    <row r="210" spans="1:13" ht="12.75">
      <c r="A210" s="49"/>
      <c r="B210" s="4"/>
      <c r="C210" s="5">
        <v>4430</v>
      </c>
      <c r="D210" s="5" t="s">
        <v>36</v>
      </c>
      <c r="E210" s="2"/>
      <c r="F210" s="2"/>
      <c r="G210" s="2"/>
      <c r="H210" s="39"/>
      <c r="I210" s="3">
        <v>1000</v>
      </c>
      <c r="J210" s="51">
        <v>1700</v>
      </c>
      <c r="K210" s="51">
        <v>1700</v>
      </c>
      <c r="L210" s="139">
        <v>1191</v>
      </c>
      <c r="M210" s="140">
        <f t="shared" si="2"/>
        <v>70.05882352941177</v>
      </c>
    </row>
    <row r="211" spans="1:13" ht="12.75">
      <c r="A211" s="49"/>
      <c r="B211" s="4"/>
      <c r="C211" s="5">
        <v>4440</v>
      </c>
      <c r="D211" s="5" t="s">
        <v>71</v>
      </c>
      <c r="E211" s="2"/>
      <c r="F211" s="2"/>
      <c r="G211" s="2"/>
      <c r="H211" s="39"/>
      <c r="I211" s="3">
        <v>2260</v>
      </c>
      <c r="J211" s="51">
        <v>2550</v>
      </c>
      <c r="K211" s="51">
        <v>2720</v>
      </c>
      <c r="L211" s="139">
        <v>2719.83</v>
      </c>
      <c r="M211" s="140">
        <f t="shared" si="2"/>
        <v>106.66</v>
      </c>
    </row>
    <row r="212" spans="1:13" ht="12.75">
      <c r="A212" s="49"/>
      <c r="B212" s="4"/>
      <c r="C212" s="5">
        <v>4700</v>
      </c>
      <c r="D212" s="5" t="s">
        <v>296</v>
      </c>
      <c r="E212" s="2"/>
      <c r="F212" s="2"/>
      <c r="G212" s="2"/>
      <c r="H212" s="39"/>
      <c r="I212" s="3"/>
      <c r="J212" s="51">
        <v>1500</v>
      </c>
      <c r="K212" s="51">
        <v>1500</v>
      </c>
      <c r="L212" s="139">
        <v>600</v>
      </c>
      <c r="M212" s="140">
        <f t="shared" si="2"/>
        <v>40</v>
      </c>
    </row>
    <row r="213" spans="1:13" ht="12.75">
      <c r="A213" s="49"/>
      <c r="B213" s="4"/>
      <c r="C213" s="5" t="s">
        <v>297</v>
      </c>
      <c r="D213" s="5"/>
      <c r="E213" s="2"/>
      <c r="F213" s="2"/>
      <c r="G213" s="2"/>
      <c r="H213" s="39"/>
      <c r="I213" s="3"/>
      <c r="J213" s="51"/>
      <c r="K213" s="51"/>
      <c r="L213" s="139"/>
      <c r="M213" s="140"/>
    </row>
    <row r="214" spans="1:13" ht="12.75">
      <c r="A214" s="49"/>
      <c r="B214" s="4"/>
      <c r="C214" s="5">
        <v>4740</v>
      </c>
      <c r="D214" s="5" t="s">
        <v>287</v>
      </c>
      <c r="E214" s="2"/>
      <c r="F214" s="2"/>
      <c r="G214" s="2"/>
      <c r="H214" s="39"/>
      <c r="I214" s="3"/>
      <c r="J214" s="51">
        <v>500</v>
      </c>
      <c r="K214" s="51">
        <v>500</v>
      </c>
      <c r="L214" s="139">
        <v>64.55</v>
      </c>
      <c r="M214" s="140">
        <f t="shared" si="2"/>
        <v>12.91</v>
      </c>
    </row>
    <row r="215" spans="1:13" ht="12.75">
      <c r="A215" s="49"/>
      <c r="B215" s="4"/>
      <c r="C215" s="5" t="s">
        <v>279</v>
      </c>
      <c r="D215" s="5"/>
      <c r="E215" s="2"/>
      <c r="F215" s="2"/>
      <c r="G215" s="2"/>
      <c r="H215" s="39"/>
      <c r="I215" s="3"/>
      <c r="J215" s="51"/>
      <c r="K215" s="51"/>
      <c r="L215" s="139"/>
      <c r="M215" s="140"/>
    </row>
    <row r="216" spans="1:13" ht="12.75">
      <c r="A216" s="49"/>
      <c r="B216" s="4"/>
      <c r="C216" s="5">
        <v>4750</v>
      </c>
      <c r="D216" s="5" t="s">
        <v>298</v>
      </c>
      <c r="E216" s="2"/>
      <c r="F216" s="2"/>
      <c r="G216" s="2"/>
      <c r="H216" s="39"/>
      <c r="I216" s="3"/>
      <c r="J216" s="51">
        <v>1500</v>
      </c>
      <c r="K216" s="51">
        <v>1500</v>
      </c>
      <c r="L216" s="139">
        <v>0</v>
      </c>
      <c r="M216" s="140"/>
    </row>
    <row r="217" spans="1:13" ht="12.75">
      <c r="A217" s="49"/>
      <c r="B217" s="4"/>
      <c r="C217" s="5" t="s">
        <v>290</v>
      </c>
      <c r="D217" s="5"/>
      <c r="E217" s="2"/>
      <c r="F217" s="2"/>
      <c r="G217" s="2"/>
      <c r="H217" s="39"/>
      <c r="I217" s="3"/>
      <c r="J217" s="51"/>
      <c r="K217" s="51"/>
      <c r="L217" s="139"/>
      <c r="M217" s="152"/>
    </row>
    <row r="218" spans="1:13" ht="13.5" thickBot="1">
      <c r="A218" s="49"/>
      <c r="B218" s="4"/>
      <c r="C218" s="2"/>
      <c r="D218" s="2"/>
      <c r="E218" s="2"/>
      <c r="F218" s="2"/>
      <c r="G218" s="2"/>
      <c r="H218" s="39"/>
      <c r="I218" s="3"/>
      <c r="J218" s="51"/>
      <c r="K218" s="51"/>
      <c r="L218" s="127"/>
      <c r="M218" s="152"/>
    </row>
    <row r="219" spans="1:13" ht="12.75">
      <c r="A219" s="109" t="s">
        <v>156</v>
      </c>
      <c r="B219" s="112"/>
      <c r="C219" s="111" t="s">
        <v>158</v>
      </c>
      <c r="D219" s="111"/>
      <c r="E219" s="111"/>
      <c r="F219" s="111"/>
      <c r="G219" s="111"/>
      <c r="H219" s="112"/>
      <c r="I219" s="113"/>
      <c r="J219" s="203"/>
      <c r="K219" s="175"/>
      <c r="L219" s="172"/>
      <c r="M219" s="166"/>
    </row>
    <row r="220" spans="1:13" ht="12.75">
      <c r="A220" s="157"/>
      <c r="B220" s="4"/>
      <c r="C220" s="12" t="s">
        <v>157</v>
      </c>
      <c r="D220" s="12"/>
      <c r="E220" s="12"/>
      <c r="F220" s="12"/>
      <c r="G220" s="12"/>
      <c r="H220" s="48"/>
      <c r="I220" s="13" t="e">
        <f>I223</f>
        <v>#REF!</v>
      </c>
      <c r="J220" s="204">
        <f>J223</f>
        <v>60700</v>
      </c>
      <c r="K220" s="176">
        <f>K223</f>
        <v>60700</v>
      </c>
      <c r="L220" s="173">
        <f>L223</f>
        <v>34251.34</v>
      </c>
      <c r="M220" s="171">
        <f>L220/J220%</f>
        <v>56.427248764415154</v>
      </c>
    </row>
    <row r="221" spans="1:13" ht="13.5" thickBot="1">
      <c r="A221" s="158"/>
      <c r="B221" s="159"/>
      <c r="C221" s="117" t="s">
        <v>243</v>
      </c>
      <c r="D221" s="117"/>
      <c r="E221" s="117"/>
      <c r="F221" s="117"/>
      <c r="G221" s="117"/>
      <c r="H221" s="118"/>
      <c r="I221" s="119"/>
      <c r="J221" s="205"/>
      <c r="K221" s="177"/>
      <c r="L221" s="174"/>
      <c r="M221" s="163"/>
    </row>
    <row r="222" spans="1:13" ht="12.75">
      <c r="A222" s="49"/>
      <c r="B222" s="4"/>
      <c r="C222" s="12"/>
      <c r="D222" s="12"/>
      <c r="E222" s="12"/>
      <c r="F222" s="12"/>
      <c r="G222" s="12"/>
      <c r="I222" s="13"/>
      <c r="J222" s="51"/>
      <c r="K222" s="51"/>
      <c r="L222" s="139"/>
      <c r="M222" s="152"/>
    </row>
    <row r="223" spans="1:13" ht="12.75">
      <c r="A223" s="49"/>
      <c r="B223" s="4" t="s">
        <v>159</v>
      </c>
      <c r="C223" s="2" t="s">
        <v>160</v>
      </c>
      <c r="D223" s="12"/>
      <c r="E223" s="12"/>
      <c r="F223" s="12"/>
      <c r="G223" s="12"/>
      <c r="H223" s="48"/>
      <c r="I223" s="27" t="e">
        <f>I224+#REF!+#REF!+#REF!+#REF!+I227</f>
        <v>#REF!</v>
      </c>
      <c r="J223" s="51">
        <f>J224+J227+J228</f>
        <v>60700</v>
      </c>
      <c r="K223" s="51">
        <f>K224+K225+K226+K227+K228</f>
        <v>60700</v>
      </c>
      <c r="L223" s="139">
        <f>L224+L225+L226+L227+L228</f>
        <v>34251.34</v>
      </c>
      <c r="M223" s="140">
        <f aca="true" t="shared" si="3" ref="M223:M228">L223/J223%</f>
        <v>56.427248764415154</v>
      </c>
    </row>
    <row r="224" spans="1:13" ht="12.75">
      <c r="A224" s="49"/>
      <c r="B224" s="4"/>
      <c r="C224" s="26">
        <v>4100</v>
      </c>
      <c r="D224" s="26" t="s">
        <v>98</v>
      </c>
      <c r="E224" s="26"/>
      <c r="F224" s="26"/>
      <c r="G224" s="26"/>
      <c r="H224" s="57"/>
      <c r="I224" s="27">
        <v>16200</v>
      </c>
      <c r="J224" s="54">
        <v>16200</v>
      </c>
      <c r="K224" s="54">
        <v>16200</v>
      </c>
      <c r="L224" s="139">
        <v>9734.64</v>
      </c>
      <c r="M224" s="140">
        <f t="shared" si="3"/>
        <v>60.090370370370366</v>
      </c>
    </row>
    <row r="225" spans="1:13" ht="12.75">
      <c r="A225" s="49"/>
      <c r="B225" s="4"/>
      <c r="C225" s="26">
        <v>4110</v>
      </c>
      <c r="D225" s="26" t="s">
        <v>328</v>
      </c>
      <c r="E225" s="26"/>
      <c r="F225" s="26"/>
      <c r="G225" s="26"/>
      <c r="H225" s="57"/>
      <c r="I225" s="27"/>
      <c r="J225" s="54"/>
      <c r="K225" s="54">
        <v>220</v>
      </c>
      <c r="L225" s="139">
        <v>218.89</v>
      </c>
      <c r="M225" s="140"/>
    </row>
    <row r="226" spans="1:13" ht="12.75">
      <c r="A226" s="49"/>
      <c r="B226" s="4"/>
      <c r="C226" s="26">
        <v>4170</v>
      </c>
      <c r="D226" s="26" t="s">
        <v>292</v>
      </c>
      <c r="E226" s="26"/>
      <c r="F226" s="26"/>
      <c r="G226" s="26"/>
      <c r="H226" s="57"/>
      <c r="I226" s="27"/>
      <c r="J226" s="54"/>
      <c r="K226" s="54">
        <v>3500</v>
      </c>
      <c r="L226" s="139">
        <v>3490</v>
      </c>
      <c r="M226" s="140"/>
    </row>
    <row r="227" spans="1:16" ht="12.75">
      <c r="A227" s="49"/>
      <c r="B227" s="4"/>
      <c r="C227" s="5">
        <v>4300</v>
      </c>
      <c r="D227" s="28" t="s">
        <v>129</v>
      </c>
      <c r="E227" s="26"/>
      <c r="F227" s="26"/>
      <c r="G227" s="26"/>
      <c r="H227" s="26"/>
      <c r="I227" s="94">
        <v>48100</v>
      </c>
      <c r="J227" s="54">
        <v>42000</v>
      </c>
      <c r="K227" s="54">
        <v>38280</v>
      </c>
      <c r="L227" s="139">
        <v>20490.53</v>
      </c>
      <c r="M227" s="140">
        <f t="shared" si="3"/>
        <v>48.78697619047619</v>
      </c>
      <c r="P227" s="134"/>
    </row>
    <row r="228" spans="1:13" ht="12.75">
      <c r="A228" s="49"/>
      <c r="B228" s="4"/>
      <c r="C228" s="5">
        <v>4740</v>
      </c>
      <c r="D228" s="28" t="s">
        <v>287</v>
      </c>
      <c r="E228" s="26"/>
      <c r="F228" s="26"/>
      <c r="G228" s="26"/>
      <c r="H228" s="26"/>
      <c r="I228" s="27"/>
      <c r="J228" s="54">
        <v>2500</v>
      </c>
      <c r="K228" s="54">
        <v>2500</v>
      </c>
      <c r="L228" s="139">
        <v>317.28</v>
      </c>
      <c r="M228" s="140">
        <f t="shared" si="3"/>
        <v>12.691199999999998</v>
      </c>
    </row>
    <row r="229" spans="1:13" ht="12.75">
      <c r="A229" s="49"/>
      <c r="B229" s="4"/>
      <c r="C229" s="5" t="s">
        <v>288</v>
      </c>
      <c r="D229" s="28"/>
      <c r="E229" s="26"/>
      <c r="F229" s="26"/>
      <c r="G229" s="26"/>
      <c r="H229" s="26"/>
      <c r="I229" s="27"/>
      <c r="J229" s="54"/>
      <c r="K229" s="54"/>
      <c r="L229" s="139"/>
      <c r="M229" s="140"/>
    </row>
    <row r="230" spans="1:13" ht="13.5" thickBot="1">
      <c r="A230" s="49"/>
      <c r="B230" s="4"/>
      <c r="C230" s="2"/>
      <c r="D230" s="2"/>
      <c r="E230" s="2"/>
      <c r="F230" s="2"/>
      <c r="G230" s="2"/>
      <c r="H230" s="39"/>
      <c r="I230" s="2"/>
      <c r="J230" s="53"/>
      <c r="K230" s="53"/>
      <c r="L230" s="139"/>
      <c r="M230" s="140"/>
    </row>
    <row r="231" spans="1:13" ht="13.5" thickBot="1">
      <c r="A231" s="137" t="s">
        <v>41</v>
      </c>
      <c r="B231" s="138"/>
      <c r="C231" s="146" t="s">
        <v>42</v>
      </c>
      <c r="D231" s="146"/>
      <c r="E231" s="146"/>
      <c r="F231" s="146"/>
      <c r="G231" s="146"/>
      <c r="H231" s="146"/>
      <c r="I231" s="160">
        <f>I233</f>
        <v>86600</v>
      </c>
      <c r="J231" s="143">
        <f>J233</f>
        <v>375500</v>
      </c>
      <c r="K231" s="143">
        <f>K233</f>
        <v>375500</v>
      </c>
      <c r="L231" s="144">
        <f>L233</f>
        <v>103255.43</v>
      </c>
      <c r="M231" s="141">
        <f>L231/J231%</f>
        <v>27.498117177097203</v>
      </c>
    </row>
    <row r="232" spans="1:13" ht="12.75">
      <c r="A232" s="49"/>
      <c r="B232" s="4"/>
      <c r="C232" s="2"/>
      <c r="D232" s="2"/>
      <c r="E232" s="2"/>
      <c r="F232" s="2"/>
      <c r="G232" s="2"/>
      <c r="H232" s="39"/>
      <c r="I232" s="3"/>
      <c r="J232" s="51"/>
      <c r="K232" s="51"/>
      <c r="L232" s="139"/>
      <c r="M232" s="152"/>
    </row>
    <row r="233" spans="1:13" ht="12.75">
      <c r="A233" s="49"/>
      <c r="B233" s="4" t="s">
        <v>43</v>
      </c>
      <c r="C233" s="2" t="s">
        <v>44</v>
      </c>
      <c r="D233" s="2"/>
      <c r="E233" s="2"/>
      <c r="F233" s="2"/>
      <c r="G233" s="2"/>
      <c r="H233" s="39"/>
      <c r="I233" s="3">
        <v>86600</v>
      </c>
      <c r="J233" s="51">
        <f>J236</f>
        <v>375500</v>
      </c>
      <c r="K233" s="51">
        <f>K235</f>
        <v>375500</v>
      </c>
      <c r="L233" s="139">
        <f>L236</f>
        <v>103255.43</v>
      </c>
      <c r="M233" s="140">
        <f>L233/J233%</f>
        <v>27.498117177097203</v>
      </c>
    </row>
    <row r="234" spans="1:13" ht="12.75">
      <c r="A234" s="49"/>
      <c r="B234" s="4"/>
      <c r="C234" s="2" t="s">
        <v>45</v>
      </c>
      <c r="D234" s="2"/>
      <c r="E234" s="2"/>
      <c r="F234" s="2"/>
      <c r="G234" s="2"/>
      <c r="H234" s="39"/>
      <c r="I234" s="3"/>
      <c r="J234" s="51"/>
      <c r="K234" s="51"/>
      <c r="L234" s="139"/>
      <c r="M234" s="140"/>
    </row>
    <row r="235" spans="1:13" ht="12.75">
      <c r="A235" s="49"/>
      <c r="B235" s="4"/>
      <c r="C235" s="2">
        <v>8070</v>
      </c>
      <c r="D235" s="2" t="s">
        <v>131</v>
      </c>
      <c r="E235" s="2"/>
      <c r="F235" s="2"/>
      <c r="G235" s="2"/>
      <c r="H235" s="39"/>
      <c r="I235" s="3"/>
      <c r="J235" s="51"/>
      <c r="K235" s="51">
        <v>375500</v>
      </c>
      <c r="L235" s="139"/>
      <c r="M235" s="140"/>
    </row>
    <row r="236" spans="1:13" ht="12.75">
      <c r="A236" s="49"/>
      <c r="B236" s="4"/>
      <c r="C236" s="2"/>
      <c r="D236" s="2" t="s">
        <v>132</v>
      </c>
      <c r="E236" s="2"/>
      <c r="F236" s="2"/>
      <c r="G236" s="2"/>
      <c r="H236" s="39"/>
      <c r="I236" s="3">
        <v>86600</v>
      </c>
      <c r="J236" s="51">
        <v>375500</v>
      </c>
      <c r="K236" s="51"/>
      <c r="L236" s="139">
        <v>103255.43</v>
      </c>
      <c r="M236" s="140">
        <f>L236/J236%</f>
        <v>27.498117177097203</v>
      </c>
    </row>
    <row r="237" spans="1:13" ht="13.5" thickBot="1">
      <c r="A237" s="49"/>
      <c r="B237" s="4"/>
      <c r="C237" s="2"/>
      <c r="D237" s="2"/>
      <c r="E237" s="2"/>
      <c r="F237" s="2"/>
      <c r="G237" s="2"/>
      <c r="H237" s="39"/>
      <c r="I237" s="3"/>
      <c r="J237" s="51"/>
      <c r="K237" s="51"/>
      <c r="L237" s="139"/>
      <c r="M237" s="140"/>
    </row>
    <row r="238" spans="1:13" ht="13.5" thickBot="1">
      <c r="A238" s="206" t="s">
        <v>299</v>
      </c>
      <c r="B238" s="207"/>
      <c r="C238" s="208" t="s">
        <v>300</v>
      </c>
      <c r="D238" s="208"/>
      <c r="E238" s="208"/>
      <c r="F238" s="208"/>
      <c r="G238" s="208"/>
      <c r="H238" s="209"/>
      <c r="I238" s="125"/>
      <c r="J238" s="184">
        <f>J239</f>
        <v>252000</v>
      </c>
      <c r="K238" s="183">
        <f>K239</f>
        <v>216860</v>
      </c>
      <c r="L238" s="162">
        <f>L239+L240+L241</f>
        <v>0</v>
      </c>
      <c r="M238" s="167"/>
    </row>
    <row r="239" spans="1:13" ht="12.75">
      <c r="A239" s="129"/>
      <c r="B239" s="4" t="s">
        <v>301</v>
      </c>
      <c r="C239" s="33" t="s">
        <v>302</v>
      </c>
      <c r="D239" s="2"/>
      <c r="E239" s="2"/>
      <c r="F239" s="2"/>
      <c r="G239" s="2"/>
      <c r="H239" s="2"/>
      <c r="I239" s="7"/>
      <c r="J239" s="53">
        <f>J240+J241</f>
        <v>252000</v>
      </c>
      <c r="K239" s="182">
        <f>K240+K241</f>
        <v>216860</v>
      </c>
      <c r="L239" s="139">
        <v>0</v>
      </c>
      <c r="M239" s="140"/>
    </row>
    <row r="240" spans="1:13" ht="12.75">
      <c r="A240" s="129"/>
      <c r="B240" s="4"/>
      <c r="C240" s="33">
        <v>4810</v>
      </c>
      <c r="D240" s="2" t="s">
        <v>303</v>
      </c>
      <c r="E240" s="2"/>
      <c r="F240" s="2"/>
      <c r="G240" s="2"/>
      <c r="H240" s="2"/>
      <c r="I240" s="7"/>
      <c r="J240" s="51">
        <v>110000</v>
      </c>
      <c r="K240" s="182">
        <v>109860</v>
      </c>
      <c r="L240" s="139">
        <v>0</v>
      </c>
      <c r="M240" s="140"/>
    </row>
    <row r="241" spans="1:13" ht="12.75">
      <c r="A241" s="129"/>
      <c r="B241" s="4"/>
      <c r="C241" s="33">
        <v>6800</v>
      </c>
      <c r="D241" s="2" t="s">
        <v>304</v>
      </c>
      <c r="E241" s="2"/>
      <c r="F241" s="2"/>
      <c r="G241" s="2"/>
      <c r="H241" s="2"/>
      <c r="I241" s="7"/>
      <c r="J241" s="51">
        <v>142000</v>
      </c>
      <c r="K241" s="182">
        <v>107000</v>
      </c>
      <c r="L241" s="139">
        <v>0</v>
      </c>
      <c r="M241" s="140"/>
    </row>
    <row r="242" spans="1:13" ht="13.5" thickBot="1">
      <c r="A242" s="129"/>
      <c r="B242" s="4"/>
      <c r="C242" s="33"/>
      <c r="D242" s="2"/>
      <c r="E242" s="2"/>
      <c r="F242" s="2"/>
      <c r="G242" s="2"/>
      <c r="H242" s="2"/>
      <c r="I242" s="3"/>
      <c r="J242" s="51"/>
      <c r="K242" s="182"/>
      <c r="L242" s="139"/>
      <c r="M242" s="152"/>
    </row>
    <row r="243" spans="1:13" ht="13.5" thickBot="1">
      <c r="A243" s="137" t="s">
        <v>47</v>
      </c>
      <c r="B243" s="138"/>
      <c r="C243" s="146" t="s">
        <v>48</v>
      </c>
      <c r="D243" s="146"/>
      <c r="E243" s="146"/>
      <c r="F243" s="146"/>
      <c r="G243" s="146"/>
      <c r="H243" s="210"/>
      <c r="I243" s="148" t="e">
        <f>I245+I276+I290+I297+I329+I339+#REF!+I364+I385</f>
        <v>#REF!</v>
      </c>
      <c r="J243" s="181">
        <f>J245+J276+J290+J297+J329+J339+J364+J371+J385</f>
        <v>10465612</v>
      </c>
      <c r="K243" s="185">
        <f>K245+K276+K290+K297+K329+K339+K364+K371+K385</f>
        <v>10808697</v>
      </c>
      <c r="L243" s="144">
        <f>L245+L276+L290+L297+L329+L339+L364+L371+L385</f>
        <v>5268406.409999999</v>
      </c>
      <c r="M243" s="141">
        <f>L243/J243%</f>
        <v>50.34016558228988</v>
      </c>
    </row>
    <row r="244" spans="1:13" ht="12.75">
      <c r="A244" s="49"/>
      <c r="B244" s="4"/>
      <c r="C244" s="4"/>
      <c r="D244" s="2"/>
      <c r="E244" s="2"/>
      <c r="F244" s="2"/>
      <c r="G244" s="2"/>
      <c r="H244" s="39"/>
      <c r="I244" s="3"/>
      <c r="J244" s="51"/>
      <c r="K244" s="51"/>
      <c r="L244" s="139"/>
      <c r="M244" s="152"/>
    </row>
    <row r="245" spans="1:13" ht="12.75">
      <c r="A245" s="49"/>
      <c r="B245" s="4" t="s">
        <v>49</v>
      </c>
      <c r="C245" s="2" t="s">
        <v>50</v>
      </c>
      <c r="D245" s="2"/>
      <c r="E245" s="2"/>
      <c r="F245" s="2"/>
      <c r="G245" s="2"/>
      <c r="H245" s="39"/>
      <c r="I245" s="3" t="e">
        <f>I246+I247+I248+I249+I250+I251+I253+I254+I255+I256+I257+I259+I265+#REF!+I267+I274+#REF!</f>
        <v>#REF!</v>
      </c>
      <c r="J245" s="51">
        <f>J246+J247+J248+J249+J250+J251+J253+J254+J255+J256+J257+J258+J259+J260+J261+J263+J265+J266+J267+J268+J270+J272+J274</f>
        <v>4560118</v>
      </c>
      <c r="K245" s="51">
        <f>K246+K247+K248+K249+K250+K251+K253+K254+K255+K256+K257+K258+K259+K260+K261+K263+K265+K266+K267+K268+K270+K272+K274</f>
        <v>4731136</v>
      </c>
      <c r="L245" s="139">
        <f>L246+L247+L248+L249+L250+L251+L253+L254++L255+L256+L257+L259+L258+L260+L261+L263+L265+L266+L267+L268+L270+L272+L274</f>
        <v>2192370.8099999996</v>
      </c>
      <c r="M245" s="140">
        <f aca="true" t="shared" si="4" ref="M245:M303">L245/J245%</f>
        <v>48.07706313740126</v>
      </c>
    </row>
    <row r="246" spans="1:13" ht="12.75">
      <c r="A246" s="49"/>
      <c r="B246" s="4"/>
      <c r="C246" s="2">
        <v>3020</v>
      </c>
      <c r="D246" s="2" t="s">
        <v>206</v>
      </c>
      <c r="E246" s="2"/>
      <c r="F246" s="2"/>
      <c r="G246" s="2"/>
      <c r="H246" s="39"/>
      <c r="I246" s="3">
        <v>151074</v>
      </c>
      <c r="J246" s="51">
        <v>186996</v>
      </c>
      <c r="K246" s="51">
        <v>195402</v>
      </c>
      <c r="L246" s="139">
        <v>74535.5</v>
      </c>
      <c r="M246" s="140">
        <f t="shared" si="4"/>
        <v>39.85940875740658</v>
      </c>
    </row>
    <row r="247" spans="1:13" ht="12.75">
      <c r="A247" s="49"/>
      <c r="B247" s="4"/>
      <c r="C247" s="2">
        <v>4010</v>
      </c>
      <c r="D247" s="2" t="s">
        <v>25</v>
      </c>
      <c r="E247" s="2"/>
      <c r="F247" s="2"/>
      <c r="G247" s="2"/>
      <c r="H247" s="39"/>
      <c r="I247" s="3">
        <v>2022464</v>
      </c>
      <c r="J247" s="51">
        <v>2524122</v>
      </c>
      <c r="K247" s="51">
        <v>2659761</v>
      </c>
      <c r="L247" s="139">
        <v>1251895.57</v>
      </c>
      <c r="M247" s="140">
        <f t="shared" si="4"/>
        <v>49.59726867401813</v>
      </c>
    </row>
    <row r="248" spans="1:13" ht="12.75">
      <c r="A248" s="49"/>
      <c r="B248" s="4"/>
      <c r="C248" s="2">
        <v>4040</v>
      </c>
      <c r="D248" s="2" t="s">
        <v>26</v>
      </c>
      <c r="E248" s="2"/>
      <c r="F248" s="2"/>
      <c r="G248" s="2"/>
      <c r="H248" s="39"/>
      <c r="I248" s="3">
        <v>152139</v>
      </c>
      <c r="J248" s="51">
        <v>190800</v>
      </c>
      <c r="K248" s="51">
        <v>183300</v>
      </c>
      <c r="L248" s="139">
        <v>179129.96</v>
      </c>
      <c r="M248" s="140">
        <f t="shared" si="4"/>
        <v>93.88362683438154</v>
      </c>
    </row>
    <row r="249" spans="1:13" ht="12.75">
      <c r="A249" s="49"/>
      <c r="B249" s="4"/>
      <c r="C249" s="2">
        <v>4110</v>
      </c>
      <c r="D249" s="2" t="s">
        <v>27</v>
      </c>
      <c r="E249" s="2"/>
      <c r="F249" s="2"/>
      <c r="G249" s="2"/>
      <c r="H249" s="39"/>
      <c r="I249" s="3">
        <v>405146</v>
      </c>
      <c r="J249" s="51">
        <v>452175</v>
      </c>
      <c r="K249" s="51">
        <v>474660</v>
      </c>
      <c r="L249" s="139">
        <v>226487.26</v>
      </c>
      <c r="M249" s="140">
        <f t="shared" si="4"/>
        <v>50.088408249018634</v>
      </c>
    </row>
    <row r="250" spans="1:13" ht="12.75">
      <c r="A250" s="49"/>
      <c r="B250" s="4"/>
      <c r="C250" s="2">
        <v>4120</v>
      </c>
      <c r="D250" s="2" t="s">
        <v>28</v>
      </c>
      <c r="E250" s="2"/>
      <c r="F250" s="2"/>
      <c r="G250" s="2"/>
      <c r="H250" s="39"/>
      <c r="I250" s="3">
        <v>55560</v>
      </c>
      <c r="J250" s="51">
        <v>69912</v>
      </c>
      <c r="K250" s="51">
        <v>73502</v>
      </c>
      <c r="L250" s="139">
        <v>36137.47</v>
      </c>
      <c r="M250" s="140">
        <f t="shared" si="4"/>
        <v>51.6899387801808</v>
      </c>
    </row>
    <row r="251" spans="1:13" ht="12.75">
      <c r="A251" s="49"/>
      <c r="B251" s="4"/>
      <c r="C251" s="2">
        <v>4140</v>
      </c>
      <c r="D251" s="2" t="s">
        <v>96</v>
      </c>
      <c r="E251" s="2"/>
      <c r="F251" s="2"/>
      <c r="G251" s="2"/>
      <c r="H251" s="39"/>
      <c r="I251" s="3">
        <v>18240</v>
      </c>
      <c r="J251" s="51">
        <v>3600</v>
      </c>
      <c r="K251" s="51">
        <v>3600</v>
      </c>
      <c r="L251" s="139">
        <v>1753</v>
      </c>
      <c r="M251" s="140">
        <f t="shared" si="4"/>
        <v>48.69444444444444</v>
      </c>
    </row>
    <row r="252" spans="1:13" ht="12.75">
      <c r="A252" s="49"/>
      <c r="B252" s="4"/>
      <c r="C252" s="2"/>
      <c r="D252" s="2" t="s">
        <v>97</v>
      </c>
      <c r="E252" s="2"/>
      <c r="F252" s="2"/>
      <c r="G252" s="2"/>
      <c r="H252" s="39"/>
      <c r="I252" s="3"/>
      <c r="J252" s="51"/>
      <c r="K252" s="51"/>
      <c r="L252" s="139"/>
      <c r="M252" s="140"/>
    </row>
    <row r="253" spans="1:13" ht="12.75">
      <c r="A253" s="49"/>
      <c r="B253" s="4"/>
      <c r="C253" s="5">
        <v>4170</v>
      </c>
      <c r="D253" s="5" t="s">
        <v>183</v>
      </c>
      <c r="E253" s="2"/>
      <c r="F253" s="2"/>
      <c r="G253" s="2"/>
      <c r="H253" s="39"/>
      <c r="I253" s="3">
        <v>5000</v>
      </c>
      <c r="J253" s="51">
        <v>8000</v>
      </c>
      <c r="K253" s="51">
        <v>16000</v>
      </c>
      <c r="L253" s="139">
        <v>0</v>
      </c>
      <c r="M253" s="140">
        <f t="shared" si="4"/>
        <v>0</v>
      </c>
    </row>
    <row r="254" spans="1:13" ht="12.75">
      <c r="A254" s="49"/>
      <c r="B254" s="4"/>
      <c r="C254" s="2">
        <v>4210</v>
      </c>
      <c r="D254" s="2" t="s">
        <v>9</v>
      </c>
      <c r="E254" s="2"/>
      <c r="F254" s="2"/>
      <c r="G254" s="2"/>
      <c r="H254" s="39"/>
      <c r="I254" s="3">
        <v>272129</v>
      </c>
      <c r="J254" s="51">
        <v>305633</v>
      </c>
      <c r="K254" s="51">
        <v>310133</v>
      </c>
      <c r="L254" s="139">
        <v>215465</v>
      </c>
      <c r="M254" s="140">
        <f t="shared" si="4"/>
        <v>70.49795015590594</v>
      </c>
    </row>
    <row r="255" spans="1:13" ht="12.75">
      <c r="A255" s="49"/>
      <c r="B255" s="4"/>
      <c r="C255" s="2">
        <v>4240</v>
      </c>
      <c r="D255" s="2" t="s">
        <v>150</v>
      </c>
      <c r="E255" s="2"/>
      <c r="F255" s="2"/>
      <c r="G255" s="2"/>
      <c r="H255" s="39"/>
      <c r="I255" s="3">
        <v>9900</v>
      </c>
      <c r="J255" s="51">
        <v>9000</v>
      </c>
      <c r="K255" s="51">
        <v>9000</v>
      </c>
      <c r="L255" s="139">
        <v>3296.73</v>
      </c>
      <c r="M255" s="140">
        <f t="shared" si="4"/>
        <v>36.63033333333333</v>
      </c>
    </row>
    <row r="256" spans="1:13" ht="12.75">
      <c r="A256" s="49"/>
      <c r="B256" s="4"/>
      <c r="C256" s="2">
        <v>4260</v>
      </c>
      <c r="D256" s="2" t="s">
        <v>20</v>
      </c>
      <c r="E256" s="2"/>
      <c r="F256" s="2"/>
      <c r="G256" s="2"/>
      <c r="H256" s="39"/>
      <c r="I256" s="3">
        <v>47000</v>
      </c>
      <c r="J256" s="51">
        <v>51000</v>
      </c>
      <c r="K256" s="51">
        <v>49600</v>
      </c>
      <c r="L256" s="139">
        <v>27115.21</v>
      </c>
      <c r="M256" s="140">
        <f t="shared" si="4"/>
        <v>53.167078431372545</v>
      </c>
    </row>
    <row r="257" spans="1:13" ht="12.75">
      <c r="A257" s="49"/>
      <c r="B257" s="4"/>
      <c r="C257" s="2">
        <v>4270</v>
      </c>
      <c r="D257" s="2" t="s">
        <v>46</v>
      </c>
      <c r="E257" s="2"/>
      <c r="F257" s="2"/>
      <c r="G257" s="2"/>
      <c r="H257" s="39"/>
      <c r="I257" s="3">
        <v>50340</v>
      </c>
      <c r="J257" s="51">
        <v>101480</v>
      </c>
      <c r="K257" s="51">
        <v>93480</v>
      </c>
      <c r="L257" s="139">
        <v>14966.64</v>
      </c>
      <c r="M257" s="140">
        <f t="shared" si="4"/>
        <v>14.748364209696492</v>
      </c>
    </row>
    <row r="258" spans="1:13" ht="12.75">
      <c r="A258" s="49"/>
      <c r="B258" s="4"/>
      <c r="C258" s="5">
        <v>4280</v>
      </c>
      <c r="D258" s="5" t="s">
        <v>280</v>
      </c>
      <c r="E258" s="2"/>
      <c r="F258" s="2"/>
      <c r="G258" s="2"/>
      <c r="H258" s="39"/>
      <c r="I258" s="3"/>
      <c r="J258" s="51">
        <v>2880</v>
      </c>
      <c r="K258" s="51">
        <v>2880</v>
      </c>
      <c r="L258" s="139">
        <v>0</v>
      </c>
      <c r="M258" s="140"/>
    </row>
    <row r="259" spans="1:13" ht="12.75">
      <c r="A259" s="49"/>
      <c r="B259" s="4"/>
      <c r="C259" s="2">
        <v>4300</v>
      </c>
      <c r="D259" s="2" t="s">
        <v>115</v>
      </c>
      <c r="E259" s="2"/>
      <c r="F259" s="2"/>
      <c r="G259" s="2"/>
      <c r="H259" s="39"/>
      <c r="I259" s="3">
        <v>81680</v>
      </c>
      <c r="J259" s="51">
        <v>74260</v>
      </c>
      <c r="K259" s="51">
        <v>62260</v>
      </c>
      <c r="L259" s="139">
        <v>29361.49</v>
      </c>
      <c r="M259" s="140">
        <f t="shared" si="4"/>
        <v>39.53876918933477</v>
      </c>
    </row>
    <row r="260" spans="1:13" ht="12.75">
      <c r="A260" s="49"/>
      <c r="B260" s="4"/>
      <c r="C260" s="5">
        <v>4350</v>
      </c>
      <c r="D260" s="5" t="s">
        <v>246</v>
      </c>
      <c r="E260" s="2"/>
      <c r="F260" s="2"/>
      <c r="G260" s="2"/>
      <c r="H260" s="39"/>
      <c r="I260" s="3">
        <v>0</v>
      </c>
      <c r="J260" s="51">
        <v>2400</v>
      </c>
      <c r="K260" s="51">
        <v>2400</v>
      </c>
      <c r="L260" s="139">
        <v>356.24</v>
      </c>
      <c r="M260" s="140">
        <f t="shared" si="4"/>
        <v>14.843333333333334</v>
      </c>
    </row>
    <row r="261" spans="1:13" ht="12.75">
      <c r="A261" s="49"/>
      <c r="B261" s="4"/>
      <c r="C261" s="5">
        <v>4360</v>
      </c>
      <c r="D261" s="5" t="s">
        <v>305</v>
      </c>
      <c r="E261" s="2"/>
      <c r="F261" s="2"/>
      <c r="G261" s="2"/>
      <c r="H261" s="39"/>
      <c r="I261" s="3"/>
      <c r="J261" s="51">
        <v>2450</v>
      </c>
      <c r="K261" s="51">
        <v>2950</v>
      </c>
      <c r="L261" s="139">
        <v>1413.59</v>
      </c>
      <c r="M261" s="140">
        <f t="shared" si="4"/>
        <v>57.69755102040816</v>
      </c>
    </row>
    <row r="262" spans="1:13" ht="12.75">
      <c r="A262" s="49"/>
      <c r="B262" s="4"/>
      <c r="C262" s="5" t="s">
        <v>256</v>
      </c>
      <c r="D262" s="5"/>
      <c r="E262" s="2"/>
      <c r="F262" s="2"/>
      <c r="G262" s="2"/>
      <c r="H262" s="39"/>
      <c r="I262" s="3"/>
      <c r="J262" s="51"/>
      <c r="K262" s="51"/>
      <c r="L262" s="139"/>
      <c r="M262" s="140"/>
    </row>
    <row r="263" spans="1:13" ht="12.75">
      <c r="A263" s="49"/>
      <c r="B263" s="4"/>
      <c r="C263" s="5">
        <v>4370</v>
      </c>
      <c r="D263" s="5" t="s">
        <v>295</v>
      </c>
      <c r="E263" s="2"/>
      <c r="F263" s="2"/>
      <c r="G263" s="2"/>
      <c r="H263" s="39"/>
      <c r="I263" s="3"/>
      <c r="J263" s="51">
        <v>9500</v>
      </c>
      <c r="K263" s="51">
        <v>11000</v>
      </c>
      <c r="L263" s="139">
        <v>5143.18</v>
      </c>
      <c r="M263" s="140">
        <f t="shared" si="4"/>
        <v>54.13873684210527</v>
      </c>
    </row>
    <row r="264" spans="1:13" ht="12.75">
      <c r="A264" s="49"/>
      <c r="B264" s="4"/>
      <c r="C264" s="5" t="s">
        <v>306</v>
      </c>
      <c r="D264" s="5"/>
      <c r="E264" s="2"/>
      <c r="F264" s="2"/>
      <c r="G264" s="2"/>
      <c r="H264" s="39"/>
      <c r="I264" s="3"/>
      <c r="J264" s="51"/>
      <c r="K264" s="51"/>
      <c r="L264" s="139"/>
      <c r="M264" s="140"/>
    </row>
    <row r="265" spans="1:13" ht="12.75">
      <c r="A265" s="49"/>
      <c r="B265" s="4"/>
      <c r="C265" s="2">
        <v>4410</v>
      </c>
      <c r="D265" s="2" t="s">
        <v>33</v>
      </c>
      <c r="E265" s="2"/>
      <c r="F265" s="2"/>
      <c r="G265" s="2"/>
      <c r="H265" s="39"/>
      <c r="I265" s="3">
        <v>7900</v>
      </c>
      <c r="J265" s="51">
        <v>5700</v>
      </c>
      <c r="K265" s="51">
        <v>5700</v>
      </c>
      <c r="L265" s="139">
        <v>2637.25</v>
      </c>
      <c r="M265" s="140">
        <f t="shared" si="4"/>
        <v>46.26754385964912</v>
      </c>
    </row>
    <row r="266" spans="1:13" ht="12.75">
      <c r="A266" s="49"/>
      <c r="B266" s="4"/>
      <c r="C266" s="5">
        <v>4430</v>
      </c>
      <c r="D266" s="5" t="s">
        <v>307</v>
      </c>
      <c r="E266" s="2"/>
      <c r="F266" s="2"/>
      <c r="G266" s="2"/>
      <c r="H266" s="39"/>
      <c r="I266" s="3"/>
      <c r="J266" s="51">
        <v>700</v>
      </c>
      <c r="K266" s="51">
        <v>700</v>
      </c>
      <c r="L266" s="139">
        <v>250</v>
      </c>
      <c r="M266" s="140">
        <f t="shared" si="4"/>
        <v>35.714285714285715</v>
      </c>
    </row>
    <row r="267" spans="1:13" ht="12.75">
      <c r="A267" s="49"/>
      <c r="B267" s="4"/>
      <c r="C267" s="2">
        <v>4440</v>
      </c>
      <c r="D267" s="2" t="s">
        <v>71</v>
      </c>
      <c r="E267" s="2"/>
      <c r="F267" s="2"/>
      <c r="G267" s="2"/>
      <c r="H267" s="39"/>
      <c r="I267" s="3">
        <v>153611</v>
      </c>
      <c r="J267" s="51">
        <v>144770</v>
      </c>
      <c r="K267" s="51">
        <v>159668</v>
      </c>
      <c r="L267" s="139">
        <v>119749.67</v>
      </c>
      <c r="M267" s="140">
        <f t="shared" si="4"/>
        <v>82.7171858810527</v>
      </c>
    </row>
    <row r="268" spans="1:13" ht="12.75">
      <c r="A268" s="49"/>
      <c r="B268" s="4"/>
      <c r="C268" s="5">
        <v>4700</v>
      </c>
      <c r="D268" s="5" t="s">
        <v>308</v>
      </c>
      <c r="E268" s="2"/>
      <c r="F268" s="2"/>
      <c r="G268" s="2"/>
      <c r="H268" s="39"/>
      <c r="I268" s="3"/>
      <c r="J268" s="51">
        <v>1600</v>
      </c>
      <c r="K268" s="51">
        <v>2000</v>
      </c>
      <c r="L268" s="139">
        <v>0</v>
      </c>
      <c r="M268" s="140"/>
    </row>
    <row r="269" spans="1:13" ht="12.75">
      <c r="A269" s="49"/>
      <c r="B269" s="4"/>
      <c r="C269" s="5" t="s">
        <v>253</v>
      </c>
      <c r="D269" s="5"/>
      <c r="E269" s="2"/>
      <c r="F269" s="2"/>
      <c r="G269" s="2"/>
      <c r="H269" s="39"/>
      <c r="I269" s="3"/>
      <c r="J269" s="51"/>
      <c r="K269" s="51"/>
      <c r="L269" s="139"/>
      <c r="M269" s="140"/>
    </row>
    <row r="270" spans="1:13" ht="12.75">
      <c r="A270" s="49"/>
      <c r="B270" s="4"/>
      <c r="C270" s="5">
        <v>4740</v>
      </c>
      <c r="D270" s="5" t="s">
        <v>309</v>
      </c>
      <c r="E270" s="2"/>
      <c r="F270" s="2"/>
      <c r="G270" s="2"/>
      <c r="H270" s="39"/>
      <c r="I270" s="3"/>
      <c r="J270" s="51">
        <v>2500</v>
      </c>
      <c r="K270" s="51">
        <v>2500</v>
      </c>
      <c r="L270" s="139">
        <v>426.05</v>
      </c>
      <c r="M270" s="140"/>
    </row>
    <row r="271" spans="1:13" ht="12.75">
      <c r="A271" s="49"/>
      <c r="B271" s="4"/>
      <c r="C271" s="5" t="s">
        <v>279</v>
      </c>
      <c r="D271" s="5"/>
      <c r="E271" s="2"/>
      <c r="F271" s="2"/>
      <c r="G271" s="2"/>
      <c r="H271" s="39"/>
      <c r="I271" s="3"/>
      <c r="J271" s="51"/>
      <c r="K271" s="51"/>
      <c r="L271" s="139"/>
      <c r="M271" s="140"/>
    </row>
    <row r="272" spans="1:13" ht="12.75">
      <c r="A272" s="49"/>
      <c r="B272" s="4"/>
      <c r="C272" s="5">
        <v>4750</v>
      </c>
      <c r="D272" s="5" t="s">
        <v>310</v>
      </c>
      <c r="E272" s="2"/>
      <c r="F272" s="2"/>
      <c r="G272" s="2"/>
      <c r="H272" s="39"/>
      <c r="I272" s="3"/>
      <c r="J272" s="51">
        <v>8640</v>
      </c>
      <c r="K272" s="51">
        <v>8640</v>
      </c>
      <c r="L272" s="139">
        <v>2251</v>
      </c>
      <c r="M272" s="140">
        <f t="shared" si="4"/>
        <v>26.05324074074074</v>
      </c>
    </row>
    <row r="273" spans="1:13" ht="12.75">
      <c r="A273" s="49"/>
      <c r="B273" s="4"/>
      <c r="C273" s="5" t="s">
        <v>311</v>
      </c>
      <c r="D273" s="5"/>
      <c r="E273" s="2"/>
      <c r="F273" s="2"/>
      <c r="G273" s="2"/>
      <c r="H273" s="39"/>
      <c r="I273" s="3"/>
      <c r="J273" s="51"/>
      <c r="K273" s="51"/>
      <c r="L273" s="139"/>
      <c r="M273" s="140"/>
    </row>
    <row r="274" spans="1:13" ht="12.75">
      <c r="A274" s="49"/>
      <c r="B274" s="4"/>
      <c r="C274" s="5">
        <v>6050</v>
      </c>
      <c r="D274" s="5" t="s">
        <v>7</v>
      </c>
      <c r="E274" s="2"/>
      <c r="F274" s="2"/>
      <c r="G274" s="2"/>
      <c r="H274" s="39"/>
      <c r="I274" s="3">
        <v>0</v>
      </c>
      <c r="J274" s="51">
        <v>402000</v>
      </c>
      <c r="K274" s="51">
        <v>402000</v>
      </c>
      <c r="L274" s="139">
        <v>0</v>
      </c>
      <c r="M274" s="140"/>
    </row>
    <row r="275" spans="1:13" ht="12.75">
      <c r="A275" s="49"/>
      <c r="B275" s="4"/>
      <c r="C275" s="5"/>
      <c r="D275" s="5"/>
      <c r="E275" s="2"/>
      <c r="F275" s="2"/>
      <c r="G275" s="2"/>
      <c r="H275" s="39"/>
      <c r="I275" s="3"/>
      <c r="J275" s="51"/>
      <c r="K275" s="51"/>
      <c r="L275" s="139"/>
      <c r="M275" s="140"/>
    </row>
    <row r="276" spans="1:13" ht="12.75">
      <c r="A276" s="49"/>
      <c r="B276" s="4" t="s">
        <v>214</v>
      </c>
      <c r="C276" s="5" t="s">
        <v>215</v>
      </c>
      <c r="D276" s="5"/>
      <c r="E276" s="2"/>
      <c r="F276" s="2"/>
      <c r="G276" s="2"/>
      <c r="H276" s="39"/>
      <c r="I276" s="3">
        <f>I277+I278+I279+I280+I281+I282+I283+I286+I287+I288</f>
        <v>213616</v>
      </c>
      <c r="J276" s="51">
        <f>J277+J278+J279+J280+J281+J282+J283+J285+J286+J287+J288</f>
        <v>248155</v>
      </c>
      <c r="K276" s="51">
        <f>K277+K278+K279+K280+K281+K282+K283+K284+K285+K286+K287+K288</f>
        <v>271684</v>
      </c>
      <c r="L276" s="139">
        <f>L277+L278+L279+L280+L281+L282+L283+L286+L287+L288</f>
        <v>120396.71</v>
      </c>
      <c r="M276" s="140">
        <f t="shared" si="4"/>
        <v>48.51673752291914</v>
      </c>
    </row>
    <row r="277" spans="1:13" ht="12.75">
      <c r="A277" s="49"/>
      <c r="B277" s="4"/>
      <c r="C277" s="2">
        <v>3020</v>
      </c>
      <c r="D277" s="2" t="s">
        <v>206</v>
      </c>
      <c r="E277" s="2"/>
      <c r="F277" s="2"/>
      <c r="G277" s="2"/>
      <c r="H277" s="39"/>
      <c r="I277" s="3">
        <v>12572</v>
      </c>
      <c r="J277" s="51">
        <v>14885</v>
      </c>
      <c r="K277" s="51">
        <v>15503</v>
      </c>
      <c r="L277" s="139">
        <v>5382</v>
      </c>
      <c r="M277" s="140">
        <f t="shared" si="4"/>
        <v>36.157205240174676</v>
      </c>
    </row>
    <row r="278" spans="1:13" ht="12.75">
      <c r="A278" s="49"/>
      <c r="B278" s="4"/>
      <c r="C278" s="2">
        <v>4010</v>
      </c>
      <c r="D278" s="2" t="s">
        <v>25</v>
      </c>
      <c r="E278" s="2"/>
      <c r="F278" s="2"/>
      <c r="G278" s="2"/>
      <c r="H278" s="39"/>
      <c r="I278" s="3">
        <v>137173</v>
      </c>
      <c r="J278" s="51">
        <v>162249</v>
      </c>
      <c r="K278" s="51">
        <v>171154</v>
      </c>
      <c r="L278" s="139">
        <v>75608.89</v>
      </c>
      <c r="M278" s="140">
        <f t="shared" si="4"/>
        <v>46.600527584145354</v>
      </c>
    </row>
    <row r="279" spans="1:13" ht="12.75">
      <c r="A279" s="49"/>
      <c r="B279" s="4"/>
      <c r="C279" s="2">
        <v>4040</v>
      </c>
      <c r="D279" s="2" t="s">
        <v>26</v>
      </c>
      <c r="E279" s="2"/>
      <c r="F279" s="2"/>
      <c r="G279" s="2"/>
      <c r="H279" s="39"/>
      <c r="I279" s="3">
        <v>11100</v>
      </c>
      <c r="J279" s="51">
        <v>12300</v>
      </c>
      <c r="K279" s="51">
        <v>12300</v>
      </c>
      <c r="L279" s="139">
        <v>12038.28</v>
      </c>
      <c r="M279" s="140">
        <f t="shared" si="4"/>
        <v>97.87219512195122</v>
      </c>
    </row>
    <row r="280" spans="1:13" ht="12.75">
      <c r="A280" s="49"/>
      <c r="B280" s="4"/>
      <c r="C280" s="2">
        <v>4110</v>
      </c>
      <c r="D280" s="2" t="s">
        <v>27</v>
      </c>
      <c r="E280" s="2"/>
      <c r="F280" s="2"/>
      <c r="G280" s="2"/>
      <c r="H280" s="39"/>
      <c r="I280" s="3">
        <v>28077</v>
      </c>
      <c r="J280" s="51">
        <v>29960</v>
      </c>
      <c r="K280" s="51">
        <v>31426</v>
      </c>
      <c r="L280" s="139">
        <v>14237.97</v>
      </c>
      <c r="M280" s="140">
        <f t="shared" si="4"/>
        <v>47.52326435246995</v>
      </c>
    </row>
    <row r="281" spans="1:13" ht="12.75">
      <c r="A281" s="49"/>
      <c r="B281" s="4"/>
      <c r="C281" s="2">
        <v>4120</v>
      </c>
      <c r="D281" s="2" t="s">
        <v>28</v>
      </c>
      <c r="E281" s="2"/>
      <c r="F281" s="2"/>
      <c r="G281" s="2"/>
      <c r="H281" s="39"/>
      <c r="I281" s="3">
        <v>3865</v>
      </c>
      <c r="J281" s="51">
        <v>4646</v>
      </c>
      <c r="K281" s="51">
        <v>4881</v>
      </c>
      <c r="L281" s="139">
        <v>2270.78</v>
      </c>
      <c r="M281" s="140">
        <f t="shared" si="4"/>
        <v>48.87602238484718</v>
      </c>
    </row>
    <row r="282" spans="1:13" ht="12.75">
      <c r="A282" s="49"/>
      <c r="B282" s="4"/>
      <c r="C282" s="2">
        <v>4210</v>
      </c>
      <c r="D282" s="2" t="s">
        <v>9</v>
      </c>
      <c r="E282" s="2"/>
      <c r="F282" s="2"/>
      <c r="G282" s="2"/>
      <c r="H282" s="39"/>
      <c r="I282" s="3">
        <v>6190</v>
      </c>
      <c r="J282" s="51">
        <v>10190</v>
      </c>
      <c r="K282" s="51">
        <v>10690</v>
      </c>
      <c r="L282" s="139">
        <v>1053.43</v>
      </c>
      <c r="M282" s="140">
        <f t="shared" si="4"/>
        <v>10.337880274779195</v>
      </c>
    </row>
    <row r="283" spans="1:13" ht="12.75">
      <c r="A283" s="49"/>
      <c r="B283" s="4"/>
      <c r="C283" s="2">
        <v>4240</v>
      </c>
      <c r="D283" s="2" t="s">
        <v>148</v>
      </c>
      <c r="E283" s="2"/>
      <c r="F283" s="2"/>
      <c r="G283" s="2"/>
      <c r="H283" s="39"/>
      <c r="I283" s="3">
        <v>2400</v>
      </c>
      <c r="J283" s="51">
        <v>2800</v>
      </c>
      <c r="K283" s="51">
        <v>2300</v>
      </c>
      <c r="L283" s="139">
        <v>983.91</v>
      </c>
      <c r="M283" s="140">
        <f t="shared" si="4"/>
        <v>35.13964285714285</v>
      </c>
    </row>
    <row r="284" spans="1:13" ht="12.75">
      <c r="A284" s="49"/>
      <c r="B284" s="4"/>
      <c r="C284" s="5">
        <v>4270</v>
      </c>
      <c r="D284" s="5" t="s">
        <v>331</v>
      </c>
      <c r="E284" s="2"/>
      <c r="F284" s="2"/>
      <c r="G284" s="2"/>
      <c r="H284" s="39"/>
      <c r="I284" s="3"/>
      <c r="J284" s="51"/>
      <c r="K284" s="51">
        <v>11000</v>
      </c>
      <c r="L284" s="139">
        <v>0</v>
      </c>
      <c r="M284" s="140"/>
    </row>
    <row r="285" spans="1:13" ht="12.75">
      <c r="A285" s="49"/>
      <c r="B285" s="4"/>
      <c r="C285" s="5">
        <v>4280</v>
      </c>
      <c r="D285" s="5" t="s">
        <v>312</v>
      </c>
      <c r="E285" s="2"/>
      <c r="F285" s="2"/>
      <c r="G285" s="2"/>
      <c r="H285" s="39"/>
      <c r="I285" s="3"/>
      <c r="J285" s="51">
        <v>320</v>
      </c>
      <c r="K285" s="51">
        <v>320</v>
      </c>
      <c r="L285" s="139">
        <v>0</v>
      </c>
      <c r="M285" s="140"/>
    </row>
    <row r="286" spans="1:13" ht="12.75">
      <c r="A286" s="49"/>
      <c r="B286" s="4"/>
      <c r="C286" s="5">
        <v>4300</v>
      </c>
      <c r="D286" s="5" t="s">
        <v>129</v>
      </c>
      <c r="E286" s="2"/>
      <c r="F286" s="2"/>
      <c r="G286" s="2"/>
      <c r="H286" s="39"/>
      <c r="I286" s="3">
        <v>800</v>
      </c>
      <c r="J286" s="51">
        <v>400</v>
      </c>
      <c r="K286" s="51">
        <v>400</v>
      </c>
      <c r="L286" s="139">
        <v>265.6</v>
      </c>
      <c r="M286" s="140">
        <f t="shared" si="4"/>
        <v>66.4</v>
      </c>
    </row>
    <row r="287" spans="1:13" ht="12.75">
      <c r="A287" s="49"/>
      <c r="B287" s="4"/>
      <c r="C287" s="2">
        <v>4410</v>
      </c>
      <c r="D287" s="2" t="s">
        <v>33</v>
      </c>
      <c r="E287" s="2"/>
      <c r="F287" s="2"/>
      <c r="G287" s="2"/>
      <c r="H287" s="39"/>
      <c r="I287" s="3">
        <v>400</v>
      </c>
      <c r="J287" s="51">
        <v>300</v>
      </c>
      <c r="K287" s="51">
        <v>300</v>
      </c>
      <c r="L287" s="139">
        <v>0</v>
      </c>
      <c r="M287" s="140"/>
    </row>
    <row r="288" spans="1:13" ht="12.75">
      <c r="A288" s="49"/>
      <c r="B288" s="4"/>
      <c r="C288" s="2">
        <v>4440</v>
      </c>
      <c r="D288" s="2" t="s">
        <v>71</v>
      </c>
      <c r="E288" s="2"/>
      <c r="F288" s="2"/>
      <c r="G288" s="2"/>
      <c r="H288" s="39"/>
      <c r="I288" s="3">
        <v>11039</v>
      </c>
      <c r="J288" s="51">
        <v>10105</v>
      </c>
      <c r="K288" s="51">
        <v>11410</v>
      </c>
      <c r="L288" s="139">
        <v>8555.85</v>
      </c>
      <c r="M288" s="140">
        <f t="shared" si="4"/>
        <v>84.66947055912915</v>
      </c>
    </row>
    <row r="289" spans="1:13" ht="12.75">
      <c r="A289" s="49"/>
      <c r="B289" s="4"/>
      <c r="C289" s="5"/>
      <c r="D289" s="5"/>
      <c r="E289" s="2"/>
      <c r="F289" s="2"/>
      <c r="G289" s="2"/>
      <c r="H289" s="39"/>
      <c r="I289" s="3"/>
      <c r="J289" s="51"/>
      <c r="K289" s="51"/>
      <c r="L289" s="139"/>
      <c r="M289" s="140"/>
    </row>
    <row r="290" spans="1:13" ht="12.75">
      <c r="A290" s="49"/>
      <c r="B290" s="4" t="s">
        <v>51</v>
      </c>
      <c r="C290" s="2" t="s">
        <v>143</v>
      </c>
      <c r="D290" s="2"/>
      <c r="E290" s="2"/>
      <c r="F290" s="2"/>
      <c r="G290" s="2"/>
      <c r="H290" s="39"/>
      <c r="I290" s="3">
        <f>I293+I295</f>
        <v>408600</v>
      </c>
      <c r="J290" s="51">
        <f>J293+J295</f>
        <v>791000</v>
      </c>
      <c r="K290" s="51">
        <f>K291+K294</f>
        <v>791000</v>
      </c>
      <c r="L290" s="139">
        <f>L293+L295</f>
        <v>465234.54</v>
      </c>
      <c r="M290" s="140">
        <f t="shared" si="4"/>
        <v>58.815997471554994</v>
      </c>
    </row>
    <row r="291" spans="1:13" ht="12.75">
      <c r="A291" s="49"/>
      <c r="B291" s="4"/>
      <c r="C291" s="5">
        <v>2310</v>
      </c>
      <c r="D291" s="5" t="s">
        <v>234</v>
      </c>
      <c r="E291" s="2"/>
      <c r="F291" s="2"/>
      <c r="G291" s="2"/>
      <c r="H291" s="39"/>
      <c r="I291" s="3"/>
      <c r="J291" s="51"/>
      <c r="K291" s="51">
        <v>575000</v>
      </c>
      <c r="L291" s="139"/>
      <c r="M291" s="140"/>
    </row>
    <row r="292" spans="1:13" ht="12.75">
      <c r="A292" s="49"/>
      <c r="B292" s="4"/>
      <c r="C292" s="5"/>
      <c r="D292" s="5" t="s">
        <v>390</v>
      </c>
      <c r="E292" s="2"/>
      <c r="F292" s="2"/>
      <c r="G292" s="2"/>
      <c r="H292" s="39"/>
      <c r="I292" s="3"/>
      <c r="J292" s="51"/>
      <c r="K292" s="51"/>
      <c r="L292" s="139"/>
      <c r="M292" s="140"/>
    </row>
    <row r="293" spans="1:13" ht="12.75">
      <c r="A293" s="49"/>
      <c r="B293" s="4"/>
      <c r="C293" s="5"/>
      <c r="D293" s="5" t="s">
        <v>155</v>
      </c>
      <c r="E293" s="2"/>
      <c r="F293" s="2"/>
      <c r="G293" s="2"/>
      <c r="H293" s="39"/>
      <c r="I293" s="3">
        <v>279000</v>
      </c>
      <c r="J293" s="51">
        <v>575000</v>
      </c>
      <c r="K293" s="51"/>
      <c r="L293" s="139">
        <v>373003.8</v>
      </c>
      <c r="M293" s="140">
        <f t="shared" si="4"/>
        <v>64.87022608695652</v>
      </c>
    </row>
    <row r="294" spans="1:13" ht="12.75">
      <c r="A294" s="49"/>
      <c r="B294" s="4"/>
      <c r="C294" s="5">
        <v>2540</v>
      </c>
      <c r="D294" s="5" t="s">
        <v>189</v>
      </c>
      <c r="E294" s="2"/>
      <c r="F294" s="2"/>
      <c r="G294" s="2"/>
      <c r="H294" s="39"/>
      <c r="I294" s="3"/>
      <c r="J294" s="51"/>
      <c r="K294" s="51">
        <v>216000</v>
      </c>
      <c r="L294" s="139"/>
      <c r="M294" s="140"/>
    </row>
    <row r="295" spans="1:13" ht="12.75">
      <c r="A295" s="49"/>
      <c r="B295" s="4"/>
      <c r="C295" s="5"/>
      <c r="D295" s="5" t="s">
        <v>190</v>
      </c>
      <c r="E295" s="2"/>
      <c r="F295" s="2"/>
      <c r="G295" s="2"/>
      <c r="H295" s="39"/>
      <c r="I295" s="3">
        <v>129600</v>
      </c>
      <c r="J295" s="51">
        <v>216000</v>
      </c>
      <c r="K295" s="51"/>
      <c r="L295" s="139">
        <v>92230.74</v>
      </c>
      <c r="M295" s="140">
        <f t="shared" si="4"/>
        <v>42.69941666666667</v>
      </c>
    </row>
    <row r="296" spans="1:13" ht="12.75">
      <c r="A296" s="49"/>
      <c r="B296" s="4"/>
      <c r="C296" s="2"/>
      <c r="D296" s="2"/>
      <c r="E296" s="2"/>
      <c r="F296" s="2"/>
      <c r="G296" s="2"/>
      <c r="H296" s="39"/>
      <c r="I296" s="3"/>
      <c r="J296" s="51"/>
      <c r="K296" s="51"/>
      <c r="L296" s="139"/>
      <c r="M296" s="140"/>
    </row>
    <row r="297" spans="1:13" ht="12.75">
      <c r="A297" s="49"/>
      <c r="B297" s="4" t="s">
        <v>52</v>
      </c>
      <c r="C297" s="2" t="s">
        <v>53</v>
      </c>
      <c r="D297" s="2"/>
      <c r="E297" s="2"/>
      <c r="F297" s="2"/>
      <c r="G297" s="2"/>
      <c r="H297" s="39"/>
      <c r="I297" s="3" t="e">
        <f>I298+I299+I300+I301+I302+I303+I305+I306+I307+I308+I309+I311+I317+#REF!+I319+I326</f>
        <v>#REF!</v>
      </c>
      <c r="J297" s="51">
        <f>J298+J299+J300+J301+J302+J303+J305+J306+J307+J308+J309+J310+J311+J312+J313+J315+J317+J319+J320+J322+J324+J326+J327</f>
        <v>3847603</v>
      </c>
      <c r="K297" s="51">
        <f>K298+K299+K300+K301+K302+K303+K305+K306+K307+K308+K309+K310+K311+K312+K313+K315+K317+K318+K319+K320+K322+K324+K326+K327</f>
        <v>3954682</v>
      </c>
      <c r="L297" s="139">
        <f>L298+L299+L300+L301+L302+L303+L305+L306+L307+L308+L309+L310+L311+L312+L313+L315+L317+L318+L319+L320+L322+L324+L326+L327+L37</f>
        <v>2020809.4299999997</v>
      </c>
      <c r="M297" s="140">
        <f t="shared" si="4"/>
        <v>52.52125622108102</v>
      </c>
    </row>
    <row r="298" spans="1:13" ht="12.75">
      <c r="A298" s="49"/>
      <c r="B298" s="4"/>
      <c r="C298" s="2">
        <v>3020</v>
      </c>
      <c r="D298" s="2" t="s">
        <v>206</v>
      </c>
      <c r="E298" s="2"/>
      <c r="F298" s="2"/>
      <c r="G298" s="2"/>
      <c r="H298" s="39"/>
      <c r="I298" s="3">
        <v>85175</v>
      </c>
      <c r="J298" s="51">
        <v>100284</v>
      </c>
      <c r="K298" s="51">
        <v>104627</v>
      </c>
      <c r="L298" s="139">
        <v>39822.18</v>
      </c>
      <c r="M298" s="140">
        <f t="shared" si="4"/>
        <v>39.7094052889793</v>
      </c>
    </row>
    <row r="299" spans="1:13" ht="12.75">
      <c r="A299" s="49"/>
      <c r="B299" s="4"/>
      <c r="C299" s="2">
        <v>4010</v>
      </c>
      <c r="D299" s="2" t="s">
        <v>25</v>
      </c>
      <c r="E299" s="2"/>
      <c r="F299" s="2"/>
      <c r="G299" s="2"/>
      <c r="H299" s="39"/>
      <c r="I299" s="3">
        <v>1065461</v>
      </c>
      <c r="J299" s="51">
        <v>1279502</v>
      </c>
      <c r="K299" s="51">
        <v>1349445</v>
      </c>
      <c r="L299" s="139">
        <v>646210.82</v>
      </c>
      <c r="M299" s="140">
        <f t="shared" si="4"/>
        <v>50.50486986343124</v>
      </c>
    </row>
    <row r="300" spans="1:13" ht="12.75">
      <c r="A300" s="49"/>
      <c r="B300" s="4"/>
      <c r="C300" s="2">
        <v>4040</v>
      </c>
      <c r="D300" s="2" t="s">
        <v>26</v>
      </c>
      <c r="E300" s="2"/>
      <c r="F300" s="2"/>
      <c r="G300" s="2"/>
      <c r="H300" s="39"/>
      <c r="I300" s="3">
        <v>80247</v>
      </c>
      <c r="J300" s="51">
        <v>98859</v>
      </c>
      <c r="K300" s="51">
        <v>97159</v>
      </c>
      <c r="L300" s="139">
        <v>91666.44</v>
      </c>
      <c r="M300" s="140">
        <f t="shared" si="4"/>
        <v>92.7244256972051</v>
      </c>
    </row>
    <row r="301" spans="1:13" ht="12.75">
      <c r="A301" s="49"/>
      <c r="B301" s="4"/>
      <c r="C301" s="2">
        <v>4110</v>
      </c>
      <c r="D301" s="2" t="s">
        <v>27</v>
      </c>
      <c r="E301" s="2"/>
      <c r="F301" s="2"/>
      <c r="G301" s="2"/>
      <c r="H301" s="39"/>
      <c r="I301" s="3">
        <v>213809</v>
      </c>
      <c r="J301" s="51">
        <v>231542</v>
      </c>
      <c r="K301" s="51">
        <v>242989</v>
      </c>
      <c r="L301" s="139">
        <v>115817.77</v>
      </c>
      <c r="M301" s="140">
        <f t="shared" si="4"/>
        <v>50.02019935907956</v>
      </c>
    </row>
    <row r="302" spans="1:13" ht="12.75">
      <c r="A302" s="49"/>
      <c r="B302" s="4"/>
      <c r="C302" s="2">
        <v>4120</v>
      </c>
      <c r="D302" s="2" t="s">
        <v>28</v>
      </c>
      <c r="E302" s="2"/>
      <c r="F302" s="2"/>
      <c r="G302" s="2"/>
      <c r="H302" s="39"/>
      <c r="I302" s="3">
        <v>29450</v>
      </c>
      <c r="J302" s="51">
        <v>35652</v>
      </c>
      <c r="K302" s="51">
        <v>37474</v>
      </c>
      <c r="L302" s="139">
        <v>18413.51</v>
      </c>
      <c r="M302" s="140">
        <f t="shared" si="4"/>
        <v>51.64790194098508</v>
      </c>
    </row>
    <row r="303" spans="1:13" ht="12.75">
      <c r="A303" s="49"/>
      <c r="B303" s="4"/>
      <c r="C303" s="2">
        <v>4140</v>
      </c>
      <c r="D303" s="2" t="s">
        <v>96</v>
      </c>
      <c r="E303" s="2"/>
      <c r="F303" s="2"/>
      <c r="G303" s="2"/>
      <c r="H303" s="39"/>
      <c r="I303" s="3">
        <v>7400</v>
      </c>
      <c r="J303" s="51">
        <v>5000</v>
      </c>
      <c r="K303" s="51">
        <v>5000</v>
      </c>
      <c r="L303" s="139">
        <v>1812</v>
      </c>
      <c r="M303" s="140">
        <f t="shared" si="4"/>
        <v>36.24</v>
      </c>
    </row>
    <row r="304" spans="1:13" ht="12.75">
      <c r="A304" s="49"/>
      <c r="B304" s="4"/>
      <c r="C304" s="2"/>
      <c r="D304" s="2" t="s">
        <v>97</v>
      </c>
      <c r="E304" s="2"/>
      <c r="F304" s="2"/>
      <c r="G304" s="2"/>
      <c r="H304" s="39"/>
      <c r="I304" s="3"/>
      <c r="J304" s="51"/>
      <c r="K304" s="51"/>
      <c r="L304" s="139"/>
      <c r="M304" s="140"/>
    </row>
    <row r="305" spans="1:13" ht="12.75">
      <c r="A305" s="49"/>
      <c r="B305" s="4"/>
      <c r="C305" s="5">
        <v>4170</v>
      </c>
      <c r="D305" s="5" t="s">
        <v>183</v>
      </c>
      <c r="E305" s="2"/>
      <c r="F305" s="2"/>
      <c r="G305" s="2"/>
      <c r="H305" s="39"/>
      <c r="I305" s="3">
        <v>1000</v>
      </c>
      <c r="J305" s="51">
        <v>3000</v>
      </c>
      <c r="K305" s="51">
        <v>4860</v>
      </c>
      <c r="L305" s="139">
        <v>1700</v>
      </c>
      <c r="M305" s="140">
        <f aca="true" t="shared" si="5" ref="M305:M364">L305/J305%</f>
        <v>56.666666666666664</v>
      </c>
    </row>
    <row r="306" spans="1:13" ht="12.75">
      <c r="A306" s="49"/>
      <c r="B306" s="4"/>
      <c r="C306" s="2">
        <v>4210</v>
      </c>
      <c r="D306" s="2" t="s">
        <v>9</v>
      </c>
      <c r="E306" s="2"/>
      <c r="F306" s="2"/>
      <c r="G306" s="2"/>
      <c r="H306" s="39"/>
      <c r="I306" s="3">
        <v>143500</v>
      </c>
      <c r="J306" s="51">
        <v>157270</v>
      </c>
      <c r="K306" s="51">
        <v>153610</v>
      </c>
      <c r="L306" s="139">
        <v>109947.2</v>
      </c>
      <c r="M306" s="140">
        <f t="shared" si="5"/>
        <v>69.90983658676161</v>
      </c>
    </row>
    <row r="307" spans="1:13" ht="12.75">
      <c r="A307" s="49"/>
      <c r="B307" s="4"/>
      <c r="C307" s="2">
        <v>4240</v>
      </c>
      <c r="D307" s="2" t="s">
        <v>148</v>
      </c>
      <c r="E307" s="2"/>
      <c r="F307" s="2"/>
      <c r="G307" s="2"/>
      <c r="H307" s="39"/>
      <c r="I307" s="3">
        <v>4000</v>
      </c>
      <c r="J307" s="51">
        <v>6000</v>
      </c>
      <c r="K307" s="51">
        <v>6000</v>
      </c>
      <c r="L307" s="139">
        <v>1940.17</v>
      </c>
      <c r="M307" s="140">
        <f t="shared" si="5"/>
        <v>32.33616666666667</v>
      </c>
    </row>
    <row r="308" spans="1:13" ht="12.75">
      <c r="A308" s="49"/>
      <c r="B308" s="4"/>
      <c r="C308" s="2">
        <v>4260</v>
      </c>
      <c r="D308" s="2" t="s">
        <v>20</v>
      </c>
      <c r="E308" s="2"/>
      <c r="F308" s="2"/>
      <c r="G308" s="2"/>
      <c r="H308" s="39"/>
      <c r="I308" s="3">
        <v>21000</v>
      </c>
      <c r="J308" s="51">
        <v>137500</v>
      </c>
      <c r="K308" s="51">
        <v>137500</v>
      </c>
      <c r="L308" s="139">
        <v>81484.58</v>
      </c>
      <c r="M308" s="140">
        <f t="shared" si="5"/>
        <v>59.26151272727273</v>
      </c>
    </row>
    <row r="309" spans="1:13" ht="12.75">
      <c r="A309" s="49"/>
      <c r="B309" s="4"/>
      <c r="C309" s="2">
        <v>4270</v>
      </c>
      <c r="D309" s="2" t="s">
        <v>46</v>
      </c>
      <c r="E309" s="2"/>
      <c r="F309" s="2"/>
      <c r="G309" s="2"/>
      <c r="H309" s="39"/>
      <c r="I309" s="3">
        <v>142350</v>
      </c>
      <c r="J309" s="51">
        <v>48390</v>
      </c>
      <c r="K309" s="51">
        <v>50740</v>
      </c>
      <c r="L309" s="139">
        <v>50714</v>
      </c>
      <c r="M309" s="140">
        <f t="shared" si="5"/>
        <v>104.80264517462287</v>
      </c>
    </row>
    <row r="310" spans="1:13" ht="12.75">
      <c r="A310" s="49"/>
      <c r="B310" s="4"/>
      <c r="C310" s="5">
        <v>4280</v>
      </c>
      <c r="D310" s="5" t="s">
        <v>280</v>
      </c>
      <c r="E310" s="2"/>
      <c r="F310" s="2"/>
      <c r="G310" s="2"/>
      <c r="H310" s="39"/>
      <c r="I310" s="3"/>
      <c r="J310" s="51">
        <v>1650</v>
      </c>
      <c r="K310" s="51">
        <v>1650</v>
      </c>
      <c r="L310" s="139">
        <v>264</v>
      </c>
      <c r="M310" s="140">
        <f t="shared" si="5"/>
        <v>16</v>
      </c>
    </row>
    <row r="311" spans="1:13" ht="12.75">
      <c r="A311" s="49"/>
      <c r="B311" s="4"/>
      <c r="C311" s="2">
        <v>4300</v>
      </c>
      <c r="D311" s="2" t="s">
        <v>115</v>
      </c>
      <c r="E311" s="2"/>
      <c r="F311" s="2"/>
      <c r="G311" s="2"/>
      <c r="H311" s="39"/>
      <c r="I311" s="3">
        <v>33200</v>
      </c>
      <c r="J311" s="51">
        <v>41700</v>
      </c>
      <c r="K311" s="51">
        <v>52450</v>
      </c>
      <c r="L311" s="139">
        <v>27451.24</v>
      </c>
      <c r="M311" s="140">
        <f t="shared" si="5"/>
        <v>65.83031175059952</v>
      </c>
    </row>
    <row r="312" spans="1:13" ht="12.75">
      <c r="A312" s="49"/>
      <c r="B312" s="4"/>
      <c r="C312" s="5">
        <v>4350</v>
      </c>
      <c r="D312" s="5" t="s">
        <v>247</v>
      </c>
      <c r="E312" s="2"/>
      <c r="F312" s="2"/>
      <c r="G312" s="2"/>
      <c r="H312" s="39"/>
      <c r="I312" s="3">
        <v>0</v>
      </c>
      <c r="J312" s="51">
        <v>1200</v>
      </c>
      <c r="K312" s="51">
        <v>1200</v>
      </c>
      <c r="L312" s="139">
        <v>432</v>
      </c>
      <c r="M312" s="140">
        <f t="shared" si="5"/>
        <v>36</v>
      </c>
    </row>
    <row r="313" spans="1:13" ht="12.75">
      <c r="A313" s="49"/>
      <c r="B313" s="4"/>
      <c r="C313" s="5">
        <v>4360</v>
      </c>
      <c r="D313" s="5" t="s">
        <v>313</v>
      </c>
      <c r="E313" s="2"/>
      <c r="F313" s="2"/>
      <c r="G313" s="2"/>
      <c r="H313" s="39"/>
      <c r="I313" s="3"/>
      <c r="J313" s="51">
        <v>800</v>
      </c>
      <c r="K313" s="51">
        <v>800</v>
      </c>
      <c r="L313" s="139">
        <v>393.81</v>
      </c>
      <c r="M313" s="140">
        <f t="shared" si="5"/>
        <v>49.22625</v>
      </c>
    </row>
    <row r="314" spans="1:13" ht="12.75">
      <c r="A314" s="49"/>
      <c r="B314" s="4"/>
      <c r="C314" s="5" t="s">
        <v>256</v>
      </c>
      <c r="D314" s="5"/>
      <c r="E314" s="2"/>
      <c r="F314" s="2"/>
      <c r="G314" s="2"/>
      <c r="H314" s="39"/>
      <c r="I314" s="3"/>
      <c r="J314" s="51"/>
      <c r="K314" s="51"/>
      <c r="L314" s="139"/>
      <c r="M314" s="140"/>
    </row>
    <row r="315" spans="1:13" ht="12.75">
      <c r="A315" s="49"/>
      <c r="B315" s="4"/>
      <c r="C315" s="5">
        <v>4370</v>
      </c>
      <c r="D315" s="5" t="s">
        <v>295</v>
      </c>
      <c r="E315" s="2"/>
      <c r="F315" s="2"/>
      <c r="G315" s="2"/>
      <c r="H315" s="39"/>
      <c r="I315" s="3"/>
      <c r="J315" s="51">
        <v>4800</v>
      </c>
      <c r="K315" s="51">
        <v>3300</v>
      </c>
      <c r="L315" s="139">
        <v>1012.15</v>
      </c>
      <c r="M315" s="140">
        <f t="shared" si="5"/>
        <v>21.086458333333333</v>
      </c>
    </row>
    <row r="316" spans="1:13" ht="12.75">
      <c r="A316" s="49"/>
      <c r="B316" s="4"/>
      <c r="C316" s="5" t="s">
        <v>252</v>
      </c>
      <c r="D316" s="5"/>
      <c r="E316" s="2"/>
      <c r="F316" s="2"/>
      <c r="G316" s="2"/>
      <c r="H316" s="39"/>
      <c r="I316" s="3"/>
      <c r="J316" s="51"/>
      <c r="K316" s="51"/>
      <c r="L316" s="139"/>
      <c r="M316" s="140"/>
    </row>
    <row r="317" spans="1:13" ht="12.75">
      <c r="A317" s="49"/>
      <c r="B317" s="4"/>
      <c r="C317" s="2">
        <v>4410</v>
      </c>
      <c r="D317" s="2" t="s">
        <v>33</v>
      </c>
      <c r="E317" s="2"/>
      <c r="F317" s="2"/>
      <c r="G317" s="2"/>
      <c r="H317" s="39"/>
      <c r="I317" s="3">
        <v>2300</v>
      </c>
      <c r="J317" s="51">
        <v>3000</v>
      </c>
      <c r="K317" s="51">
        <v>3000</v>
      </c>
      <c r="L317" s="139">
        <v>1989.93</v>
      </c>
      <c r="M317" s="140">
        <f t="shared" si="5"/>
        <v>66.331</v>
      </c>
    </row>
    <row r="318" spans="1:13" ht="12.75">
      <c r="A318" s="49"/>
      <c r="B318" s="4"/>
      <c r="C318" s="5">
        <v>4430</v>
      </c>
      <c r="D318" s="5" t="s">
        <v>362</v>
      </c>
      <c r="E318" s="2"/>
      <c r="F318" s="2"/>
      <c r="G318" s="2"/>
      <c r="H318" s="39"/>
      <c r="I318" s="3"/>
      <c r="J318" s="51"/>
      <c r="K318" s="51">
        <v>2100</v>
      </c>
      <c r="L318" s="139">
        <v>0</v>
      </c>
      <c r="M318" s="140"/>
    </row>
    <row r="319" spans="1:13" ht="12.75">
      <c r="A319" s="49"/>
      <c r="B319" s="4"/>
      <c r="C319" s="2">
        <v>4440</v>
      </c>
      <c r="D319" s="2" t="s">
        <v>71</v>
      </c>
      <c r="E319" s="2"/>
      <c r="F319" s="2"/>
      <c r="G319" s="2"/>
      <c r="H319" s="39"/>
      <c r="I319" s="3">
        <v>73676</v>
      </c>
      <c r="J319" s="51">
        <v>82254</v>
      </c>
      <c r="K319" s="51">
        <v>91598</v>
      </c>
      <c r="L319" s="139">
        <v>68697.25</v>
      </c>
      <c r="M319" s="140">
        <f t="shared" si="5"/>
        <v>83.5184307146157</v>
      </c>
    </row>
    <row r="320" spans="1:13" ht="12.75">
      <c r="A320" s="49"/>
      <c r="B320" s="4"/>
      <c r="C320" s="5">
        <v>4700</v>
      </c>
      <c r="D320" s="5" t="s">
        <v>296</v>
      </c>
      <c r="E320" s="2"/>
      <c r="F320" s="2"/>
      <c r="G320" s="2"/>
      <c r="H320" s="39"/>
      <c r="I320" s="3"/>
      <c r="J320" s="51">
        <v>1000</v>
      </c>
      <c r="K320" s="51">
        <v>1000</v>
      </c>
      <c r="L320" s="139">
        <v>250</v>
      </c>
      <c r="M320" s="140">
        <f t="shared" si="5"/>
        <v>25</v>
      </c>
    </row>
    <row r="321" spans="1:13" ht="12.75">
      <c r="A321" s="49"/>
      <c r="B321" s="4"/>
      <c r="C321" s="5" t="s">
        <v>297</v>
      </c>
      <c r="D321" s="5"/>
      <c r="E321" s="2"/>
      <c r="F321" s="2"/>
      <c r="G321" s="2"/>
      <c r="H321" s="39"/>
      <c r="I321" s="3"/>
      <c r="J321" s="51"/>
      <c r="K321" s="51"/>
      <c r="L321" s="139"/>
      <c r="M321" s="140"/>
    </row>
    <row r="322" spans="1:13" ht="12.75">
      <c r="A322" s="49"/>
      <c r="B322" s="4"/>
      <c r="C322" s="5">
        <v>4740</v>
      </c>
      <c r="D322" s="5" t="s">
        <v>287</v>
      </c>
      <c r="E322" s="2"/>
      <c r="F322" s="2"/>
      <c r="G322" s="2"/>
      <c r="H322" s="39"/>
      <c r="I322" s="3"/>
      <c r="J322" s="51">
        <v>2200</v>
      </c>
      <c r="K322" s="51">
        <v>2200</v>
      </c>
      <c r="L322" s="139">
        <v>223.75</v>
      </c>
      <c r="M322" s="140">
        <f t="shared" si="5"/>
        <v>10.170454545454545</v>
      </c>
    </row>
    <row r="323" spans="1:13" ht="12.75">
      <c r="A323" s="49"/>
      <c r="B323" s="4"/>
      <c r="C323" s="5" t="s">
        <v>279</v>
      </c>
      <c r="D323" s="5"/>
      <c r="E323" s="2"/>
      <c r="F323" s="2"/>
      <c r="G323" s="2"/>
      <c r="H323" s="39"/>
      <c r="I323" s="3"/>
      <c r="J323" s="51"/>
      <c r="K323" s="51"/>
      <c r="L323" s="139"/>
      <c r="M323" s="140"/>
    </row>
    <row r="324" spans="1:13" ht="12.75">
      <c r="A324" s="49"/>
      <c r="B324" s="4"/>
      <c r="C324" s="5">
        <v>4750</v>
      </c>
      <c r="D324" s="5" t="s">
        <v>289</v>
      </c>
      <c r="E324" s="2"/>
      <c r="F324" s="2"/>
      <c r="G324" s="2"/>
      <c r="H324" s="39"/>
      <c r="I324" s="3"/>
      <c r="J324" s="51">
        <v>4000</v>
      </c>
      <c r="K324" s="51">
        <v>4000</v>
      </c>
      <c r="L324" s="139">
        <v>200</v>
      </c>
      <c r="M324" s="140">
        <f t="shared" si="5"/>
        <v>5</v>
      </c>
    </row>
    <row r="325" spans="1:13" ht="12.75">
      <c r="A325" s="49"/>
      <c r="B325" s="4"/>
      <c r="C325" s="5" t="s">
        <v>290</v>
      </c>
      <c r="D325" s="5"/>
      <c r="E325" s="2"/>
      <c r="F325" s="2"/>
      <c r="G325" s="2"/>
      <c r="H325" s="39"/>
      <c r="I325" s="3"/>
      <c r="J325" s="51"/>
      <c r="K325" s="51"/>
      <c r="L325" s="139"/>
      <c r="M325" s="140"/>
    </row>
    <row r="326" spans="1:13" ht="12.75">
      <c r="A326" s="49"/>
      <c r="B326" s="4"/>
      <c r="C326" s="2">
        <v>6050</v>
      </c>
      <c r="D326" s="2" t="s">
        <v>99</v>
      </c>
      <c r="E326" s="2"/>
      <c r="F326" s="2"/>
      <c r="G326" s="2"/>
      <c r="H326" s="39"/>
      <c r="I326" s="3">
        <v>1375000</v>
      </c>
      <c r="J326" s="51">
        <v>1200000</v>
      </c>
      <c r="K326" s="51">
        <v>1200000</v>
      </c>
      <c r="L326" s="139">
        <v>609690</v>
      </c>
      <c r="M326" s="140">
        <f t="shared" si="5"/>
        <v>50.8075</v>
      </c>
    </row>
    <row r="327" spans="1:13" ht="12.75">
      <c r="A327" s="49"/>
      <c r="B327" s="4"/>
      <c r="C327" s="5">
        <v>6060</v>
      </c>
      <c r="D327" s="5" t="s">
        <v>314</v>
      </c>
      <c r="E327" s="2"/>
      <c r="F327" s="2"/>
      <c r="G327" s="2"/>
      <c r="H327" s="39"/>
      <c r="I327" s="3"/>
      <c r="J327" s="51">
        <v>402000</v>
      </c>
      <c r="K327" s="51">
        <v>401980</v>
      </c>
      <c r="L327" s="139">
        <v>150676.63</v>
      </c>
      <c r="M327" s="140">
        <f t="shared" si="5"/>
        <v>37.481748756218906</v>
      </c>
    </row>
    <row r="328" spans="1:13" ht="12.75">
      <c r="A328" s="49"/>
      <c r="B328" s="4"/>
      <c r="C328" s="2"/>
      <c r="D328" s="2"/>
      <c r="E328" s="2"/>
      <c r="F328" s="2"/>
      <c r="G328" s="2"/>
      <c r="H328" s="39"/>
      <c r="I328" s="3"/>
      <c r="J328" s="51"/>
      <c r="K328" s="51"/>
      <c r="L328" s="139"/>
      <c r="M328" s="140"/>
    </row>
    <row r="329" spans="1:13" ht="12.75">
      <c r="A329" s="49"/>
      <c r="B329" s="4" t="s">
        <v>54</v>
      </c>
      <c r="C329" s="2" t="s">
        <v>55</v>
      </c>
      <c r="D329" s="2"/>
      <c r="E329" s="2"/>
      <c r="F329" s="2"/>
      <c r="G329" s="2"/>
      <c r="H329" s="39"/>
      <c r="I329" s="3" t="e">
        <f>#REF!+I330+I331+I332+I333+I334+I336+I337</f>
        <v>#REF!</v>
      </c>
      <c r="J329" s="51">
        <f>J330+J331+J332+J333+J334+J335+J336+J337</f>
        <v>371284</v>
      </c>
      <c r="K329" s="51">
        <f>K330+K331+K332+K333+K334+K335+K336+K337</f>
        <v>376013</v>
      </c>
      <c r="L329" s="139">
        <f>L330+L331+L332+L333+L334+L335+L336+L337</f>
        <v>159676.71999999997</v>
      </c>
      <c r="M329" s="140">
        <f t="shared" si="5"/>
        <v>43.00662565583218</v>
      </c>
    </row>
    <row r="330" spans="1:13" ht="12.75">
      <c r="A330" s="49"/>
      <c r="B330" s="4"/>
      <c r="C330" s="2">
        <v>3020</v>
      </c>
      <c r="D330" s="2" t="s">
        <v>206</v>
      </c>
      <c r="E330" s="2"/>
      <c r="F330" s="2"/>
      <c r="G330" s="2"/>
      <c r="H330" s="39"/>
      <c r="I330" s="3">
        <v>100</v>
      </c>
      <c r="J330" s="51">
        <v>80</v>
      </c>
      <c r="K330" s="51">
        <v>80</v>
      </c>
      <c r="L330" s="139">
        <v>0</v>
      </c>
      <c r="M330" s="140"/>
    </row>
    <row r="331" spans="1:13" ht="12.75">
      <c r="A331" s="49"/>
      <c r="B331" s="4"/>
      <c r="C331" s="2">
        <v>4010</v>
      </c>
      <c r="D331" s="2" t="s">
        <v>25</v>
      </c>
      <c r="E331" s="2"/>
      <c r="F331" s="2"/>
      <c r="G331" s="2"/>
      <c r="H331" s="39"/>
      <c r="I331" s="3">
        <v>40811</v>
      </c>
      <c r="J331" s="51">
        <v>43254</v>
      </c>
      <c r="K331" s="51">
        <v>48097</v>
      </c>
      <c r="L331" s="139">
        <v>25089.53</v>
      </c>
      <c r="M331" s="140">
        <f t="shared" si="5"/>
        <v>58.00510935404817</v>
      </c>
    </row>
    <row r="332" spans="1:13" ht="12.75">
      <c r="A332" s="49"/>
      <c r="B332" s="4"/>
      <c r="C332" s="2">
        <v>4040</v>
      </c>
      <c r="D332" s="2" t="s">
        <v>26</v>
      </c>
      <c r="E332" s="2"/>
      <c r="F332" s="2"/>
      <c r="G332" s="2"/>
      <c r="H332" s="39"/>
      <c r="I332" s="3">
        <v>3005</v>
      </c>
      <c r="J332" s="51">
        <v>3447</v>
      </c>
      <c r="K332" s="51">
        <v>3447</v>
      </c>
      <c r="L332" s="139">
        <v>3128.06</v>
      </c>
      <c r="M332" s="140">
        <f t="shared" si="5"/>
        <v>90.74731650710763</v>
      </c>
    </row>
    <row r="333" spans="1:13" ht="12.75">
      <c r="A333" s="49"/>
      <c r="B333" s="4"/>
      <c r="C333" s="2">
        <v>4110</v>
      </c>
      <c r="D333" s="2" t="s">
        <v>27</v>
      </c>
      <c r="E333" s="2"/>
      <c r="F333" s="2"/>
      <c r="G333" s="2"/>
      <c r="H333" s="39"/>
      <c r="I333" s="3">
        <v>7817</v>
      </c>
      <c r="J333" s="51">
        <v>7084</v>
      </c>
      <c r="K333" s="51">
        <v>7832</v>
      </c>
      <c r="L333" s="139">
        <v>3985.76</v>
      </c>
      <c r="M333" s="140">
        <f t="shared" si="5"/>
        <v>56.264257481648784</v>
      </c>
    </row>
    <row r="334" spans="1:13" ht="12.75">
      <c r="A334" s="49"/>
      <c r="B334" s="4"/>
      <c r="C334" s="2">
        <v>4120</v>
      </c>
      <c r="D334" s="2" t="s">
        <v>28</v>
      </c>
      <c r="E334" s="2"/>
      <c r="F334" s="2"/>
      <c r="G334" s="2"/>
      <c r="H334" s="39"/>
      <c r="I334" s="3">
        <v>1075</v>
      </c>
      <c r="J334" s="51">
        <v>1091</v>
      </c>
      <c r="K334" s="51">
        <v>1210</v>
      </c>
      <c r="L334" s="139">
        <v>633.02</v>
      </c>
      <c r="M334" s="140">
        <f t="shared" si="5"/>
        <v>58.02199816681943</v>
      </c>
    </row>
    <row r="335" spans="1:13" ht="12.75">
      <c r="A335" s="49"/>
      <c r="B335" s="4"/>
      <c r="C335" s="5">
        <v>4280</v>
      </c>
      <c r="D335" s="5" t="s">
        <v>280</v>
      </c>
      <c r="E335" s="2"/>
      <c r="F335" s="2"/>
      <c r="G335" s="2"/>
      <c r="H335" s="39"/>
      <c r="I335" s="3"/>
      <c r="J335" s="51">
        <v>190</v>
      </c>
      <c r="K335" s="51">
        <v>190</v>
      </c>
      <c r="L335" s="139">
        <v>0</v>
      </c>
      <c r="M335" s="140"/>
    </row>
    <row r="336" spans="1:13" ht="12.75">
      <c r="A336" s="49"/>
      <c r="B336" s="4"/>
      <c r="C336" s="5">
        <v>4300</v>
      </c>
      <c r="D336" s="5" t="s">
        <v>6</v>
      </c>
      <c r="E336" s="2"/>
      <c r="F336" s="2"/>
      <c r="G336" s="2"/>
      <c r="H336" s="39"/>
      <c r="I336" s="3">
        <v>28300</v>
      </c>
      <c r="J336" s="51">
        <v>313780</v>
      </c>
      <c r="K336" s="51">
        <v>312780</v>
      </c>
      <c r="L336" s="139">
        <v>125058.86</v>
      </c>
      <c r="M336" s="140">
        <f t="shared" si="5"/>
        <v>39.855586716807956</v>
      </c>
    </row>
    <row r="337" spans="1:13" ht="12.75">
      <c r="A337" s="49"/>
      <c r="B337" s="4"/>
      <c r="C337" s="2">
        <v>4440</v>
      </c>
      <c r="D337" s="2" t="s">
        <v>71</v>
      </c>
      <c r="E337" s="2"/>
      <c r="F337" s="2"/>
      <c r="G337" s="2"/>
      <c r="H337" s="39"/>
      <c r="I337" s="3">
        <v>2130</v>
      </c>
      <c r="J337" s="51">
        <v>2358</v>
      </c>
      <c r="K337" s="51">
        <v>2377</v>
      </c>
      <c r="L337" s="139">
        <v>1781.49</v>
      </c>
      <c r="M337" s="140">
        <f t="shared" si="5"/>
        <v>75.55089058524173</v>
      </c>
    </row>
    <row r="338" spans="1:13" ht="12.75">
      <c r="A338" s="49"/>
      <c r="B338" s="4"/>
      <c r="C338" s="2"/>
      <c r="D338" s="2"/>
      <c r="E338" s="2"/>
      <c r="F338" s="2"/>
      <c r="G338" s="2"/>
      <c r="H338" s="39"/>
      <c r="I338" s="3"/>
      <c r="J338" s="51"/>
      <c r="K338" s="51"/>
      <c r="L338" s="139"/>
      <c r="M338" s="140"/>
    </row>
    <row r="339" spans="1:13" ht="12.75">
      <c r="A339" s="49"/>
      <c r="B339" s="4" t="s">
        <v>56</v>
      </c>
      <c r="C339" s="2" t="s">
        <v>244</v>
      </c>
      <c r="D339" s="2"/>
      <c r="E339" s="2"/>
      <c r="F339" s="2"/>
      <c r="G339" s="2"/>
      <c r="H339" s="39"/>
      <c r="I339" s="3">
        <f>I341+I342+I343+I344+I345+I346+I347+I349+I354+I356</f>
        <v>235108</v>
      </c>
      <c r="J339" s="51">
        <f>J340+J341+J342+J343+J344+J345+J346+J347+J348+J349+J350+J353+J352+J354+J356+J357+J359+J361</f>
        <v>257751</v>
      </c>
      <c r="K339" s="51">
        <f>K340+K341+K342+K343+K344+K345+K346+K347+K348+K349+K350+K352+K354+K355+K356+K357+K359+K361</f>
        <v>265452</v>
      </c>
      <c r="L339" s="139">
        <f>L340+L341+L342+L343+L344+L345+L346+L347+L348+L349+L350+L352+L354+L355+L356+L357+L359+L361</f>
        <v>137036.25</v>
      </c>
      <c r="M339" s="140">
        <f t="shared" si="5"/>
        <v>53.166137085792094</v>
      </c>
    </row>
    <row r="340" spans="1:13" ht="12.75">
      <c r="A340" s="49"/>
      <c r="B340" s="4"/>
      <c r="C340" s="5">
        <v>3020</v>
      </c>
      <c r="D340" s="5" t="s">
        <v>315</v>
      </c>
      <c r="E340" s="2"/>
      <c r="F340" s="2"/>
      <c r="G340" s="2"/>
      <c r="H340" s="39"/>
      <c r="I340" s="3"/>
      <c r="J340" s="51">
        <v>500</v>
      </c>
      <c r="K340" s="51">
        <v>500</v>
      </c>
      <c r="L340" s="139">
        <v>0</v>
      </c>
      <c r="M340" s="140">
        <f t="shared" si="5"/>
        <v>0</v>
      </c>
    </row>
    <row r="341" spans="1:13" ht="12.75">
      <c r="A341" s="49"/>
      <c r="B341" s="4"/>
      <c r="C341" s="2">
        <v>4010</v>
      </c>
      <c r="D341" s="2" t="s">
        <v>25</v>
      </c>
      <c r="E341" s="2"/>
      <c r="F341" s="2"/>
      <c r="G341" s="2"/>
      <c r="H341" s="39"/>
      <c r="I341" s="3">
        <v>151691</v>
      </c>
      <c r="J341" s="51">
        <v>165142</v>
      </c>
      <c r="K341" s="51">
        <v>171310</v>
      </c>
      <c r="L341" s="139">
        <v>82990.38</v>
      </c>
      <c r="M341" s="140">
        <f t="shared" si="5"/>
        <v>50.25395114507515</v>
      </c>
    </row>
    <row r="342" spans="1:13" ht="12.75">
      <c r="A342" s="49"/>
      <c r="B342" s="4"/>
      <c r="C342" s="2">
        <v>4040</v>
      </c>
      <c r="D342" s="2" t="s">
        <v>26</v>
      </c>
      <c r="E342" s="2"/>
      <c r="F342" s="2"/>
      <c r="G342" s="2"/>
      <c r="H342" s="39"/>
      <c r="I342" s="3">
        <v>11850</v>
      </c>
      <c r="J342" s="51">
        <v>11650</v>
      </c>
      <c r="K342" s="51">
        <v>11650</v>
      </c>
      <c r="L342" s="139">
        <v>11505.34</v>
      </c>
      <c r="M342" s="140">
        <f t="shared" si="5"/>
        <v>98.75828326180257</v>
      </c>
    </row>
    <row r="343" spans="1:13" ht="12.75">
      <c r="A343" s="49"/>
      <c r="B343" s="4"/>
      <c r="C343" s="2">
        <v>4110</v>
      </c>
      <c r="D343" s="2" t="s">
        <v>27</v>
      </c>
      <c r="E343" s="2"/>
      <c r="F343" s="2"/>
      <c r="G343" s="2"/>
      <c r="H343" s="39"/>
      <c r="I343" s="3">
        <v>29749</v>
      </c>
      <c r="J343" s="51">
        <v>29277</v>
      </c>
      <c r="K343" s="51">
        <v>30252</v>
      </c>
      <c r="L343" s="139">
        <v>14779.89</v>
      </c>
      <c r="M343" s="140">
        <f t="shared" si="5"/>
        <v>50.48293882569936</v>
      </c>
    </row>
    <row r="344" spans="1:13" ht="12.75">
      <c r="A344" s="49"/>
      <c r="B344" s="4"/>
      <c r="C344" s="2">
        <v>4120</v>
      </c>
      <c r="D344" s="2" t="s">
        <v>28</v>
      </c>
      <c r="E344" s="2"/>
      <c r="F344" s="2"/>
      <c r="G344" s="2"/>
      <c r="H344" s="39"/>
      <c r="I344" s="3">
        <v>4007</v>
      </c>
      <c r="J344" s="51">
        <v>4332</v>
      </c>
      <c r="K344" s="51">
        <v>4485</v>
      </c>
      <c r="L344" s="139">
        <v>2254.68</v>
      </c>
      <c r="M344" s="140">
        <f t="shared" si="5"/>
        <v>52.047091412742375</v>
      </c>
    </row>
    <row r="345" spans="1:13" ht="12.75">
      <c r="A345" s="49"/>
      <c r="B345" s="4"/>
      <c r="C345" s="5">
        <v>4170</v>
      </c>
      <c r="D345" s="5" t="s">
        <v>183</v>
      </c>
      <c r="E345" s="2"/>
      <c r="F345" s="2"/>
      <c r="G345" s="2"/>
      <c r="H345" s="39"/>
      <c r="I345" s="3">
        <v>4000</v>
      </c>
      <c r="J345" s="51">
        <v>6000</v>
      </c>
      <c r="K345" s="51">
        <v>6000</v>
      </c>
      <c r="L345" s="139">
        <v>3500</v>
      </c>
      <c r="M345" s="140">
        <f t="shared" si="5"/>
        <v>58.333333333333336</v>
      </c>
    </row>
    <row r="346" spans="1:13" ht="12.75">
      <c r="A346" s="49"/>
      <c r="B346" s="4"/>
      <c r="C346" s="2">
        <v>4210</v>
      </c>
      <c r="D346" s="2" t="s">
        <v>9</v>
      </c>
      <c r="E346" s="2"/>
      <c r="F346" s="2"/>
      <c r="G346" s="2"/>
      <c r="H346" s="39"/>
      <c r="I346" s="3">
        <v>8800</v>
      </c>
      <c r="J346" s="51">
        <v>11200</v>
      </c>
      <c r="K346" s="51">
        <v>11200</v>
      </c>
      <c r="L346" s="139">
        <v>5103.78</v>
      </c>
      <c r="M346" s="140">
        <f t="shared" si="5"/>
        <v>45.56946428571428</v>
      </c>
    </row>
    <row r="347" spans="1:13" ht="12.75">
      <c r="A347" s="49"/>
      <c r="B347" s="4"/>
      <c r="C347" s="5">
        <v>4260</v>
      </c>
      <c r="D347" s="5" t="s">
        <v>20</v>
      </c>
      <c r="E347" s="2"/>
      <c r="F347" s="2"/>
      <c r="G347" s="2"/>
      <c r="H347" s="39"/>
      <c r="I347" s="3">
        <v>3000</v>
      </c>
      <c r="J347" s="51">
        <v>2500</v>
      </c>
      <c r="K347" s="51">
        <v>2500</v>
      </c>
      <c r="L347" s="139">
        <v>1677.05</v>
      </c>
      <c r="M347" s="140">
        <f t="shared" si="5"/>
        <v>67.082</v>
      </c>
    </row>
    <row r="348" spans="1:13" ht="12.75">
      <c r="A348" s="49"/>
      <c r="B348" s="4"/>
      <c r="C348" s="5">
        <v>4280</v>
      </c>
      <c r="D348" s="5" t="s">
        <v>280</v>
      </c>
      <c r="E348" s="2"/>
      <c r="F348" s="2"/>
      <c r="G348" s="2"/>
      <c r="H348" s="39"/>
      <c r="I348" s="3"/>
      <c r="J348" s="51">
        <v>250</v>
      </c>
      <c r="K348" s="51">
        <v>250</v>
      </c>
      <c r="L348" s="139">
        <v>95</v>
      </c>
      <c r="M348" s="140">
        <f t="shared" si="5"/>
        <v>38</v>
      </c>
    </row>
    <row r="349" spans="1:13" ht="12.75">
      <c r="A349" s="49"/>
      <c r="B349" s="4"/>
      <c r="C349" s="2">
        <v>4300</v>
      </c>
      <c r="D349" s="2" t="s">
        <v>115</v>
      </c>
      <c r="E349" s="2"/>
      <c r="F349" s="2"/>
      <c r="G349" s="2"/>
      <c r="H349" s="39"/>
      <c r="I349" s="3">
        <v>17400</v>
      </c>
      <c r="J349" s="51">
        <v>13300</v>
      </c>
      <c r="K349" s="51">
        <v>12900</v>
      </c>
      <c r="L349" s="139">
        <v>8335.03</v>
      </c>
      <c r="M349" s="140">
        <f t="shared" si="5"/>
        <v>62.6693984962406</v>
      </c>
    </row>
    <row r="350" spans="1:13" ht="12.75">
      <c r="A350" s="49"/>
      <c r="B350" s="4"/>
      <c r="C350" s="5">
        <v>4360</v>
      </c>
      <c r="D350" s="5" t="s">
        <v>316</v>
      </c>
      <c r="E350" s="2"/>
      <c r="F350" s="2"/>
      <c r="G350" s="2"/>
      <c r="H350" s="39"/>
      <c r="I350" s="3"/>
      <c r="J350" s="51">
        <v>800</v>
      </c>
      <c r="K350" s="51">
        <v>1200</v>
      </c>
      <c r="L350" s="139">
        <v>546.09</v>
      </c>
      <c r="M350" s="140">
        <f t="shared" si="5"/>
        <v>68.26125</v>
      </c>
    </row>
    <row r="351" spans="1:13" ht="12.75">
      <c r="A351" s="49"/>
      <c r="B351" s="4"/>
      <c r="C351" s="5" t="s">
        <v>317</v>
      </c>
      <c r="D351" s="5"/>
      <c r="E351" s="2"/>
      <c r="F351" s="2"/>
      <c r="G351" s="2"/>
      <c r="H351" s="39"/>
      <c r="I351" s="3"/>
      <c r="J351" s="51"/>
      <c r="K351" s="51"/>
      <c r="L351" s="139"/>
      <c r="M351" s="140"/>
    </row>
    <row r="352" spans="1:13" ht="12.75">
      <c r="A352" s="49"/>
      <c r="B352" s="4"/>
      <c r="C352" s="5">
        <v>4370</v>
      </c>
      <c r="D352" s="5" t="s">
        <v>318</v>
      </c>
      <c r="E352" s="2" t="s">
        <v>319</v>
      </c>
      <c r="F352" s="2" t="s">
        <v>320</v>
      </c>
      <c r="G352" s="2"/>
      <c r="H352" s="39"/>
      <c r="I352" s="3"/>
      <c r="J352" s="51">
        <v>4000</v>
      </c>
      <c r="K352" s="51">
        <v>3600</v>
      </c>
      <c r="L352" s="139">
        <v>1328.56</v>
      </c>
      <c r="M352" s="140">
        <f t="shared" si="5"/>
        <v>33.214</v>
      </c>
    </row>
    <row r="353" spans="1:13" ht="12.75">
      <c r="A353" s="49"/>
      <c r="B353" s="4"/>
      <c r="C353" s="5" t="s">
        <v>321</v>
      </c>
      <c r="D353" s="5"/>
      <c r="E353" s="2"/>
      <c r="F353" s="2"/>
      <c r="G353" s="2"/>
      <c r="H353" s="39"/>
      <c r="I353" s="3"/>
      <c r="J353" s="51"/>
      <c r="K353" s="51"/>
      <c r="L353" s="139"/>
      <c r="M353" s="140"/>
    </row>
    <row r="354" spans="1:13" ht="12.75">
      <c r="A354" s="49"/>
      <c r="B354" s="4"/>
      <c r="C354" s="2">
        <v>4410</v>
      </c>
      <c r="D354" s="2" t="s">
        <v>33</v>
      </c>
      <c r="E354" s="2"/>
      <c r="F354" s="2"/>
      <c r="G354" s="2"/>
      <c r="H354" s="39"/>
      <c r="I354" s="3">
        <v>1500</v>
      </c>
      <c r="J354" s="51">
        <v>1500</v>
      </c>
      <c r="K354" s="51">
        <v>1500</v>
      </c>
      <c r="L354" s="139">
        <v>697.45</v>
      </c>
      <c r="M354" s="140">
        <f t="shared" si="5"/>
        <v>46.49666666666667</v>
      </c>
    </row>
    <row r="355" spans="1:13" ht="12.75">
      <c r="A355" s="49"/>
      <c r="B355" s="4"/>
      <c r="C355" s="5">
        <v>4430</v>
      </c>
      <c r="D355" s="5" t="s">
        <v>307</v>
      </c>
      <c r="E355" s="2"/>
      <c r="F355" s="2"/>
      <c r="G355" s="2"/>
      <c r="H355" s="39"/>
      <c r="I355" s="3"/>
      <c r="J355" s="51"/>
      <c r="K355" s="51">
        <v>400</v>
      </c>
      <c r="L355" s="139">
        <v>0</v>
      </c>
      <c r="M355" s="140"/>
    </row>
    <row r="356" spans="1:13" ht="12.75">
      <c r="A356" s="49"/>
      <c r="B356" s="4"/>
      <c r="C356" s="2">
        <v>4440</v>
      </c>
      <c r="D356" s="2" t="s">
        <v>71</v>
      </c>
      <c r="E356" s="2"/>
      <c r="F356" s="2"/>
      <c r="G356" s="2"/>
      <c r="H356" s="39"/>
      <c r="I356" s="3">
        <v>3111</v>
      </c>
      <c r="J356" s="51">
        <v>3600</v>
      </c>
      <c r="K356" s="51">
        <v>4005</v>
      </c>
      <c r="L356" s="139">
        <v>3003</v>
      </c>
      <c r="M356" s="140">
        <f t="shared" si="5"/>
        <v>83.41666666666667</v>
      </c>
    </row>
    <row r="357" spans="1:13" ht="12.75">
      <c r="A357" s="49"/>
      <c r="B357" s="4"/>
      <c r="C357" s="5">
        <v>4700</v>
      </c>
      <c r="D357" s="5" t="s">
        <v>322</v>
      </c>
      <c r="E357" s="2"/>
      <c r="F357" s="2"/>
      <c r="G357" s="2"/>
      <c r="H357" s="39"/>
      <c r="I357" s="3"/>
      <c r="J357" s="51">
        <v>2000</v>
      </c>
      <c r="K357" s="51">
        <v>2000</v>
      </c>
      <c r="L357" s="139">
        <v>1220</v>
      </c>
      <c r="M357" s="140">
        <f t="shared" si="5"/>
        <v>61</v>
      </c>
    </row>
    <row r="358" spans="1:13" ht="12.75">
      <c r="A358" s="49"/>
      <c r="B358" s="4"/>
      <c r="C358" s="5" t="s">
        <v>297</v>
      </c>
      <c r="D358" s="5"/>
      <c r="E358" s="2"/>
      <c r="F358" s="2"/>
      <c r="G358" s="2"/>
      <c r="H358" s="39"/>
      <c r="I358" s="3"/>
      <c r="J358" s="51"/>
      <c r="K358" s="51"/>
      <c r="L358" s="139"/>
      <c r="M358" s="140"/>
    </row>
    <row r="359" spans="1:13" ht="12.75">
      <c r="A359" s="49"/>
      <c r="B359" s="4"/>
      <c r="C359" s="5">
        <v>4740</v>
      </c>
      <c r="D359" s="5" t="s">
        <v>287</v>
      </c>
      <c r="E359" s="2"/>
      <c r="F359" s="2"/>
      <c r="G359" s="2"/>
      <c r="H359" s="39"/>
      <c r="I359" s="3"/>
      <c r="J359" s="51">
        <v>500</v>
      </c>
      <c r="K359" s="51">
        <v>500</v>
      </c>
      <c r="L359" s="139">
        <v>0</v>
      </c>
      <c r="M359" s="140"/>
    </row>
    <row r="360" spans="1:13" ht="12.75">
      <c r="A360" s="49"/>
      <c r="B360" s="4"/>
      <c r="C360" s="5" t="s">
        <v>288</v>
      </c>
      <c r="D360" s="5"/>
      <c r="E360" s="2"/>
      <c r="F360" s="2"/>
      <c r="G360" s="2"/>
      <c r="H360" s="39"/>
      <c r="I360" s="3"/>
      <c r="J360" s="51"/>
      <c r="K360" s="51"/>
      <c r="L360" s="139"/>
      <c r="M360" s="140"/>
    </row>
    <row r="361" spans="1:13" ht="12.75">
      <c r="A361" s="49"/>
      <c r="B361" s="4"/>
      <c r="C361" s="5">
        <v>4750</v>
      </c>
      <c r="D361" s="5" t="s">
        <v>310</v>
      </c>
      <c r="E361" s="2"/>
      <c r="F361" s="2"/>
      <c r="G361" s="2"/>
      <c r="H361" s="39"/>
      <c r="I361" s="3"/>
      <c r="J361" s="51">
        <v>1200</v>
      </c>
      <c r="K361" s="51">
        <v>1200</v>
      </c>
      <c r="L361" s="139">
        <v>0</v>
      </c>
      <c r="M361" s="140"/>
    </row>
    <row r="362" spans="1:13" ht="12.75">
      <c r="A362" s="49"/>
      <c r="B362" s="4"/>
      <c r="C362" s="5" t="s">
        <v>311</v>
      </c>
      <c r="D362" s="5"/>
      <c r="E362" s="2"/>
      <c r="F362" s="2"/>
      <c r="G362" s="2"/>
      <c r="H362" s="39"/>
      <c r="I362" s="3"/>
      <c r="J362" s="51"/>
      <c r="K362" s="51"/>
      <c r="L362" s="139"/>
      <c r="M362" s="140"/>
    </row>
    <row r="363" spans="1:13" ht="12.75">
      <c r="A363" s="49"/>
      <c r="B363" s="4"/>
      <c r="C363" s="5"/>
      <c r="D363" s="5"/>
      <c r="E363" s="2"/>
      <c r="F363" s="2"/>
      <c r="G363" s="2"/>
      <c r="H363" s="39"/>
      <c r="I363" s="3"/>
      <c r="J363" s="51"/>
      <c r="K363" s="51"/>
      <c r="L363" s="139"/>
      <c r="M363" s="140"/>
    </row>
    <row r="364" spans="1:13" ht="12.75">
      <c r="A364" s="49"/>
      <c r="B364" s="4" t="s">
        <v>137</v>
      </c>
      <c r="C364" s="2" t="s">
        <v>140</v>
      </c>
      <c r="D364" s="2"/>
      <c r="E364" s="2"/>
      <c r="F364" s="2"/>
      <c r="G364" s="2"/>
      <c r="H364" s="39"/>
      <c r="I364" s="3">
        <f>I365+I366+I367</f>
        <v>28072</v>
      </c>
      <c r="J364" s="51">
        <f>J365+J366+J367+J368</f>
        <v>34436</v>
      </c>
      <c r="K364" s="51">
        <f>K365+K366+K367+K368</f>
        <v>34436</v>
      </c>
      <c r="L364" s="139">
        <f>L365+L366+L367+L368</f>
        <v>9660.71</v>
      </c>
      <c r="M364" s="140">
        <f t="shared" si="5"/>
        <v>28.054100360088277</v>
      </c>
    </row>
    <row r="365" spans="1:13" ht="12.75">
      <c r="A365" s="49"/>
      <c r="B365" s="4"/>
      <c r="C365" s="2">
        <v>4210</v>
      </c>
      <c r="D365" s="2" t="s">
        <v>9</v>
      </c>
      <c r="E365" s="2"/>
      <c r="F365" s="2"/>
      <c r="G365" s="2"/>
      <c r="H365" s="39"/>
      <c r="I365" s="3">
        <v>2000</v>
      </c>
      <c r="J365" s="51">
        <v>2500</v>
      </c>
      <c r="K365" s="51">
        <v>2500</v>
      </c>
      <c r="L365" s="139">
        <v>424.51</v>
      </c>
      <c r="M365" s="140">
        <f aca="true" t="shared" si="6" ref="M365:M390">L365/J365%</f>
        <v>16.9804</v>
      </c>
    </row>
    <row r="366" spans="1:13" ht="12.75">
      <c r="A366" s="49"/>
      <c r="B366" s="4"/>
      <c r="C366" s="2">
        <v>4300</v>
      </c>
      <c r="D366" s="2" t="s">
        <v>129</v>
      </c>
      <c r="E366" s="2"/>
      <c r="F366" s="2"/>
      <c r="G366" s="2"/>
      <c r="H366" s="39"/>
      <c r="I366" s="3">
        <v>24972</v>
      </c>
      <c r="J366" s="51">
        <v>9000</v>
      </c>
      <c r="K366" s="51">
        <v>9000</v>
      </c>
      <c r="L366" s="139">
        <v>5350</v>
      </c>
      <c r="M366" s="140">
        <f t="shared" si="6"/>
        <v>59.44444444444444</v>
      </c>
    </row>
    <row r="367" spans="1:13" ht="12.75">
      <c r="A367" s="49"/>
      <c r="B367" s="4"/>
      <c r="C367" s="2">
        <v>4410</v>
      </c>
      <c r="D367" s="2" t="s">
        <v>33</v>
      </c>
      <c r="E367" s="2"/>
      <c r="F367" s="2"/>
      <c r="G367" s="2"/>
      <c r="H367" s="39"/>
      <c r="I367" s="3">
        <v>1100</v>
      </c>
      <c r="J367" s="51">
        <v>1200</v>
      </c>
      <c r="K367" s="51">
        <v>1200</v>
      </c>
      <c r="L367" s="139">
        <v>6.2</v>
      </c>
      <c r="M367" s="140">
        <f t="shared" si="6"/>
        <v>0.5166666666666667</v>
      </c>
    </row>
    <row r="368" spans="1:13" ht="12.75">
      <c r="A368" s="49"/>
      <c r="B368" s="4"/>
      <c r="C368" s="5">
        <v>4700</v>
      </c>
      <c r="D368" s="5" t="s">
        <v>323</v>
      </c>
      <c r="E368" s="2"/>
      <c r="F368" s="2"/>
      <c r="G368" s="2"/>
      <c r="H368" s="39"/>
      <c r="I368" s="3"/>
      <c r="J368" s="51">
        <v>21736</v>
      </c>
      <c r="K368" s="51">
        <v>21736</v>
      </c>
      <c r="L368" s="139">
        <v>3880</v>
      </c>
      <c r="M368" s="140">
        <f t="shared" si="6"/>
        <v>17.85057048214943</v>
      </c>
    </row>
    <row r="369" spans="1:13" ht="12.75">
      <c r="A369" s="49"/>
      <c r="B369" s="4"/>
      <c r="C369" s="5" t="s">
        <v>297</v>
      </c>
      <c r="D369" s="5"/>
      <c r="E369" s="2"/>
      <c r="F369" s="2"/>
      <c r="G369" s="2"/>
      <c r="H369" s="39"/>
      <c r="I369" s="3"/>
      <c r="J369" s="51"/>
      <c r="K369" s="51"/>
      <c r="L369" s="139"/>
      <c r="M369" s="140"/>
    </row>
    <row r="370" spans="1:13" ht="12.75">
      <c r="A370" s="4"/>
      <c r="B370" s="4"/>
      <c r="C370" s="5"/>
      <c r="D370" s="5"/>
      <c r="E370" s="2"/>
      <c r="F370" s="2"/>
      <c r="G370" s="2"/>
      <c r="H370" s="39"/>
      <c r="I370" s="3"/>
      <c r="J370" s="51"/>
      <c r="K370" s="51"/>
      <c r="L370" s="139"/>
      <c r="M370" s="140"/>
    </row>
    <row r="371" spans="1:13" ht="12.75">
      <c r="A371" s="132"/>
      <c r="B371" s="4" t="s">
        <v>324</v>
      </c>
      <c r="C371" s="5" t="s">
        <v>325</v>
      </c>
      <c r="D371" s="5"/>
      <c r="E371" s="2"/>
      <c r="F371" s="2"/>
      <c r="G371" s="2"/>
      <c r="H371" s="2"/>
      <c r="I371" s="3"/>
      <c r="J371" s="51">
        <f>J372+J373+J374+J375+J376+J377+J378+J379+J380+J381+J382</f>
        <v>260472</v>
      </c>
      <c r="K371" s="51">
        <f>K372+K373+K374+K375+K376+K377+K378+K379+K380+K381+K382+K383</f>
        <v>280225</v>
      </c>
      <c r="L371" s="139">
        <f>L372+L373+L374+L375+L376+L377+L378+L379+L380+L381+L382+L383</f>
        <v>148654.11</v>
      </c>
      <c r="M371" s="140">
        <f t="shared" si="6"/>
        <v>57.071051782917166</v>
      </c>
    </row>
    <row r="372" spans="1:13" ht="12.75">
      <c r="A372" s="4"/>
      <c r="B372" s="4"/>
      <c r="C372" s="5">
        <v>3020</v>
      </c>
      <c r="D372" s="5" t="s">
        <v>326</v>
      </c>
      <c r="E372" s="2"/>
      <c r="F372" s="2"/>
      <c r="G372" s="2"/>
      <c r="H372" s="39"/>
      <c r="I372" s="3"/>
      <c r="J372" s="51">
        <v>1860</v>
      </c>
      <c r="K372" s="51">
        <v>1860</v>
      </c>
      <c r="L372" s="139">
        <v>0</v>
      </c>
      <c r="M372" s="140"/>
    </row>
    <row r="373" spans="1:13" ht="12.75">
      <c r="A373" s="4"/>
      <c r="B373" s="4"/>
      <c r="C373" s="5">
        <v>4010</v>
      </c>
      <c r="D373" s="5" t="s">
        <v>327</v>
      </c>
      <c r="E373" s="2"/>
      <c r="F373" s="2"/>
      <c r="G373" s="2"/>
      <c r="H373" s="39"/>
      <c r="I373" s="3"/>
      <c r="J373" s="51">
        <v>149381</v>
      </c>
      <c r="K373" s="51">
        <v>161281</v>
      </c>
      <c r="L373" s="139">
        <v>81124.18</v>
      </c>
      <c r="M373" s="140">
        <f t="shared" si="6"/>
        <v>54.30689311224319</v>
      </c>
    </row>
    <row r="374" spans="1:13" ht="12.75">
      <c r="A374" s="4"/>
      <c r="B374" s="4"/>
      <c r="C374" s="5">
        <v>4040</v>
      </c>
      <c r="D374" s="5" t="s">
        <v>291</v>
      </c>
      <c r="E374" s="2"/>
      <c r="F374" s="2"/>
      <c r="G374" s="2"/>
      <c r="H374" s="39"/>
      <c r="I374" s="3"/>
      <c r="J374" s="51">
        <v>11862</v>
      </c>
      <c r="K374" s="51">
        <v>11862</v>
      </c>
      <c r="L374" s="139">
        <v>10427.4</v>
      </c>
      <c r="M374" s="140">
        <f t="shared" si="6"/>
        <v>87.90591805766311</v>
      </c>
    </row>
    <row r="375" spans="1:13" ht="12.75">
      <c r="A375" s="4"/>
      <c r="B375" s="4"/>
      <c r="C375" s="5">
        <v>4110</v>
      </c>
      <c r="D375" s="5" t="s">
        <v>328</v>
      </c>
      <c r="E375" s="2"/>
      <c r="F375" s="2"/>
      <c r="G375" s="2"/>
      <c r="H375" s="39"/>
      <c r="I375" s="3"/>
      <c r="J375" s="51">
        <v>25203</v>
      </c>
      <c r="K375" s="51">
        <v>27029</v>
      </c>
      <c r="L375" s="139">
        <v>12597.22</v>
      </c>
      <c r="M375" s="140">
        <f t="shared" si="6"/>
        <v>49.983017894695074</v>
      </c>
    </row>
    <row r="376" spans="1:13" ht="12.75">
      <c r="A376" s="4"/>
      <c r="B376" s="4"/>
      <c r="C376" s="5">
        <v>4120</v>
      </c>
      <c r="D376" s="5" t="s">
        <v>329</v>
      </c>
      <c r="E376" s="2"/>
      <c r="F376" s="2"/>
      <c r="G376" s="2"/>
      <c r="H376" s="39"/>
      <c r="I376" s="3"/>
      <c r="J376" s="51">
        <v>3866</v>
      </c>
      <c r="K376" s="51">
        <v>4167</v>
      </c>
      <c r="L376" s="139">
        <v>2003.4</v>
      </c>
      <c r="M376" s="140">
        <f t="shared" si="6"/>
        <v>51.82100362131403</v>
      </c>
    </row>
    <row r="377" spans="1:13" ht="12.75">
      <c r="A377" s="4"/>
      <c r="B377" s="4"/>
      <c r="C377" s="5">
        <v>4170</v>
      </c>
      <c r="D377" s="5" t="s">
        <v>292</v>
      </c>
      <c r="E377" s="2"/>
      <c r="F377" s="2"/>
      <c r="G377" s="2"/>
      <c r="H377" s="39"/>
      <c r="I377" s="3"/>
      <c r="J377" s="51">
        <v>3000</v>
      </c>
      <c r="K377" s="51">
        <v>3000</v>
      </c>
      <c r="L377" s="139">
        <v>1650</v>
      </c>
      <c r="M377" s="140">
        <f t="shared" si="6"/>
        <v>55</v>
      </c>
    </row>
    <row r="378" spans="1:13" ht="12.75">
      <c r="A378" s="4"/>
      <c r="B378" s="4"/>
      <c r="C378" s="5">
        <v>4210</v>
      </c>
      <c r="D378" s="5" t="s">
        <v>330</v>
      </c>
      <c r="E378" s="2"/>
      <c r="F378" s="2"/>
      <c r="G378" s="2"/>
      <c r="H378" s="39"/>
      <c r="I378" s="3"/>
      <c r="J378" s="51">
        <v>38402</v>
      </c>
      <c r="K378" s="51">
        <v>38402</v>
      </c>
      <c r="L378" s="139">
        <v>19180.78</v>
      </c>
      <c r="M378" s="140">
        <f t="shared" si="6"/>
        <v>49.94734649237019</v>
      </c>
    </row>
    <row r="379" spans="1:13" ht="12.75">
      <c r="A379" s="4"/>
      <c r="B379" s="4"/>
      <c r="C379" s="5">
        <v>4270</v>
      </c>
      <c r="D379" s="5" t="s">
        <v>331</v>
      </c>
      <c r="E379" s="2"/>
      <c r="F379" s="2"/>
      <c r="G379" s="2"/>
      <c r="H379" s="39"/>
      <c r="I379" s="3"/>
      <c r="J379" s="51">
        <v>5955</v>
      </c>
      <c r="K379" s="51">
        <v>7155</v>
      </c>
      <c r="L379" s="139">
        <v>5467.6</v>
      </c>
      <c r="M379" s="140">
        <f t="shared" si="6"/>
        <v>91.81528127623847</v>
      </c>
    </row>
    <row r="380" spans="1:13" ht="12.75">
      <c r="A380" s="4"/>
      <c r="B380" s="4"/>
      <c r="C380" s="5">
        <v>4280</v>
      </c>
      <c r="D380" s="5" t="s">
        <v>280</v>
      </c>
      <c r="E380" s="2"/>
      <c r="F380" s="2"/>
      <c r="G380" s="2"/>
      <c r="H380" s="39"/>
      <c r="I380" s="3"/>
      <c r="J380" s="51">
        <v>790</v>
      </c>
      <c r="K380" s="51">
        <v>790</v>
      </c>
      <c r="L380" s="139">
        <v>143</v>
      </c>
      <c r="M380" s="140">
        <f t="shared" si="6"/>
        <v>18.10126582278481</v>
      </c>
    </row>
    <row r="381" spans="1:13" ht="12.75">
      <c r="A381" s="4"/>
      <c r="B381" s="4"/>
      <c r="C381" s="5">
        <v>4300</v>
      </c>
      <c r="D381" s="5" t="s">
        <v>266</v>
      </c>
      <c r="E381" s="2"/>
      <c r="F381" s="2"/>
      <c r="G381" s="2"/>
      <c r="H381" s="39"/>
      <c r="I381" s="3"/>
      <c r="J381" s="51">
        <v>12500</v>
      </c>
      <c r="K381" s="51">
        <v>12500</v>
      </c>
      <c r="L381" s="139">
        <v>5384.76</v>
      </c>
      <c r="M381" s="140">
        <f t="shared" si="6"/>
        <v>43.07808</v>
      </c>
    </row>
    <row r="382" spans="1:13" ht="12.75">
      <c r="A382" s="4"/>
      <c r="B382" s="4"/>
      <c r="C382" s="5">
        <v>4440</v>
      </c>
      <c r="D382" s="5" t="s">
        <v>332</v>
      </c>
      <c r="E382" s="2"/>
      <c r="F382" s="2"/>
      <c r="G382" s="2"/>
      <c r="H382" s="39"/>
      <c r="I382" s="3"/>
      <c r="J382" s="51">
        <v>7653</v>
      </c>
      <c r="K382" s="51">
        <v>8159</v>
      </c>
      <c r="L382" s="139">
        <v>6658.31</v>
      </c>
      <c r="M382" s="140">
        <f t="shared" si="6"/>
        <v>87.00261335424017</v>
      </c>
    </row>
    <row r="383" spans="1:13" ht="12.75">
      <c r="A383" s="49"/>
      <c r="B383" s="4"/>
      <c r="C383" s="5">
        <v>6060</v>
      </c>
      <c r="D383" s="5" t="s">
        <v>363</v>
      </c>
      <c r="E383" s="2"/>
      <c r="F383" s="2"/>
      <c r="G383" s="2"/>
      <c r="H383" s="39"/>
      <c r="I383" s="3"/>
      <c r="J383" s="51"/>
      <c r="K383" s="51">
        <v>4020</v>
      </c>
      <c r="L383" s="139">
        <v>4017.46</v>
      </c>
      <c r="M383" s="140"/>
    </row>
    <row r="384" spans="1:13" ht="12.75">
      <c r="A384" s="49"/>
      <c r="B384" s="4"/>
      <c r="C384" s="5"/>
      <c r="D384" s="5"/>
      <c r="E384" s="2"/>
      <c r="F384" s="2"/>
      <c r="G384" s="2"/>
      <c r="H384" s="39"/>
      <c r="I384" s="3"/>
      <c r="J384" s="51"/>
      <c r="K384" s="51"/>
      <c r="L384" s="139"/>
      <c r="M384" s="140"/>
    </row>
    <row r="385" spans="1:13" ht="12.75">
      <c r="A385" s="49"/>
      <c r="B385" s="4" t="s">
        <v>123</v>
      </c>
      <c r="C385" s="2" t="s">
        <v>19</v>
      </c>
      <c r="D385" s="2"/>
      <c r="E385" s="2"/>
      <c r="F385" s="2"/>
      <c r="G385" s="2"/>
      <c r="H385" s="39"/>
      <c r="I385" s="3">
        <f>I386+I387+I388+I390</f>
        <v>76484</v>
      </c>
      <c r="J385" s="51">
        <f>J386+J387+J388+J389+J390</f>
        <v>94793</v>
      </c>
      <c r="K385" s="51">
        <f>K386+K387+K388+K389+K390</f>
        <v>104069</v>
      </c>
      <c r="L385" s="139">
        <f>L386+L387+L388+L389+L390</f>
        <v>14567.13</v>
      </c>
      <c r="M385" s="140">
        <f t="shared" si="6"/>
        <v>15.36730560273438</v>
      </c>
    </row>
    <row r="386" spans="1:13" ht="12.75">
      <c r="A386" s="49"/>
      <c r="B386" s="4"/>
      <c r="C386" s="5">
        <v>4010</v>
      </c>
      <c r="D386" s="5" t="s">
        <v>25</v>
      </c>
      <c r="E386" s="2"/>
      <c r="F386" s="2"/>
      <c r="G386" s="2"/>
      <c r="H386" s="39"/>
      <c r="I386" s="3">
        <v>50690</v>
      </c>
      <c r="J386" s="51">
        <v>62453</v>
      </c>
      <c r="K386" s="51">
        <v>62453</v>
      </c>
      <c r="L386" s="139">
        <v>0</v>
      </c>
      <c r="M386" s="140"/>
    </row>
    <row r="387" spans="1:13" ht="12.75">
      <c r="A387" s="49"/>
      <c r="B387" s="4"/>
      <c r="C387" s="5">
        <v>4110</v>
      </c>
      <c r="D387" s="5" t="s">
        <v>27</v>
      </c>
      <c r="E387" s="2"/>
      <c r="F387" s="2"/>
      <c r="G387" s="2"/>
      <c r="H387" s="39"/>
      <c r="I387" s="3">
        <v>9049</v>
      </c>
      <c r="J387" s="51">
        <v>9897</v>
      </c>
      <c r="K387" s="51">
        <v>9897</v>
      </c>
      <c r="L387" s="139">
        <v>0</v>
      </c>
      <c r="M387" s="140"/>
    </row>
    <row r="388" spans="1:13" ht="12.75">
      <c r="A388" s="49"/>
      <c r="B388" s="4"/>
      <c r="C388" s="5">
        <v>4120</v>
      </c>
      <c r="D388" s="5" t="s">
        <v>28</v>
      </c>
      <c r="E388" s="2"/>
      <c r="F388" s="2"/>
      <c r="G388" s="2"/>
      <c r="H388" s="39"/>
      <c r="I388" s="3">
        <v>1245</v>
      </c>
      <c r="J388" s="51">
        <v>1533</v>
      </c>
      <c r="K388" s="51">
        <v>1533</v>
      </c>
      <c r="L388" s="139">
        <v>0</v>
      </c>
      <c r="M388" s="140"/>
    </row>
    <row r="389" spans="1:13" ht="12.75">
      <c r="A389" s="49"/>
      <c r="B389" s="4"/>
      <c r="C389" s="5">
        <v>4300</v>
      </c>
      <c r="D389" s="5" t="s">
        <v>129</v>
      </c>
      <c r="E389" s="2"/>
      <c r="F389" s="2"/>
      <c r="G389" s="2"/>
      <c r="H389" s="39"/>
      <c r="I389" s="3">
        <v>0</v>
      </c>
      <c r="J389" s="51">
        <v>4200</v>
      </c>
      <c r="K389" s="51">
        <v>10642</v>
      </c>
      <c r="L389" s="139">
        <v>0</v>
      </c>
      <c r="M389" s="140"/>
    </row>
    <row r="390" spans="1:13" ht="12.75">
      <c r="A390" s="49"/>
      <c r="B390" s="4"/>
      <c r="C390" s="2">
        <v>4440</v>
      </c>
      <c r="D390" s="2" t="s">
        <v>124</v>
      </c>
      <c r="E390" s="2"/>
      <c r="F390" s="2"/>
      <c r="G390" s="2"/>
      <c r="H390" s="39"/>
      <c r="I390" s="3">
        <v>15500</v>
      </c>
      <c r="J390" s="51">
        <v>16710</v>
      </c>
      <c r="K390" s="51">
        <v>19544</v>
      </c>
      <c r="L390" s="139">
        <v>14567.13</v>
      </c>
      <c r="M390" s="140">
        <f t="shared" si="6"/>
        <v>87.17612208258528</v>
      </c>
    </row>
    <row r="391" spans="1:13" ht="13.5" thickBot="1">
      <c r="A391" s="49"/>
      <c r="B391" s="4"/>
      <c r="C391" s="2"/>
      <c r="D391" s="2"/>
      <c r="E391" s="2"/>
      <c r="F391" s="2"/>
      <c r="G391" s="2"/>
      <c r="H391" s="39"/>
      <c r="I391" s="3"/>
      <c r="J391" s="51"/>
      <c r="K391" s="51"/>
      <c r="L391" s="139"/>
      <c r="M391" s="152"/>
    </row>
    <row r="392" spans="1:13" ht="13.5" thickBot="1">
      <c r="A392" s="137" t="s">
        <v>57</v>
      </c>
      <c r="B392" s="138"/>
      <c r="C392" s="146" t="s">
        <v>58</v>
      </c>
      <c r="D392" s="146"/>
      <c r="E392" s="146"/>
      <c r="F392" s="146"/>
      <c r="G392" s="146"/>
      <c r="H392" s="147"/>
      <c r="I392" s="148" t="e">
        <f>I394+I408+I402</f>
        <v>#REF!</v>
      </c>
      <c r="J392" s="143">
        <f>J394+J402+J408+J417+J422</f>
        <v>294700</v>
      </c>
      <c r="K392" s="143">
        <f>K394+K402+K408+K417+K422</f>
        <v>294840</v>
      </c>
      <c r="L392" s="144">
        <f>L394+L402+L408+L417+L422</f>
        <v>111691.06999999999</v>
      </c>
      <c r="M392" s="141">
        <f>L392/J392%</f>
        <v>37.89992195453003</v>
      </c>
    </row>
    <row r="393" spans="1:13" ht="12.75">
      <c r="A393" s="49"/>
      <c r="B393" s="4"/>
      <c r="C393" s="2"/>
      <c r="D393" s="2"/>
      <c r="E393" s="2"/>
      <c r="F393" s="2"/>
      <c r="G393" s="2"/>
      <c r="H393" s="39"/>
      <c r="I393" s="3"/>
      <c r="J393" s="51"/>
      <c r="K393" s="51"/>
      <c r="L393" s="139"/>
      <c r="M393" s="152"/>
    </row>
    <row r="394" spans="1:13" ht="12.75">
      <c r="A394" s="49"/>
      <c r="B394" s="4" t="s">
        <v>59</v>
      </c>
      <c r="C394" s="2" t="s">
        <v>60</v>
      </c>
      <c r="D394" s="2"/>
      <c r="E394" s="2"/>
      <c r="F394" s="2"/>
      <c r="G394" s="2"/>
      <c r="H394" s="39"/>
      <c r="I394" s="3" t="e">
        <f>I396+#REF!+I400</f>
        <v>#REF!</v>
      </c>
      <c r="J394" s="51">
        <f>J396+J400</f>
        <v>138000</v>
      </c>
      <c r="K394" s="51">
        <f>K395+K398</f>
        <v>138000</v>
      </c>
      <c r="L394" s="139">
        <f>L395</f>
        <v>56000</v>
      </c>
      <c r="M394" s="140">
        <f>L394/J394%</f>
        <v>40.57971014492754</v>
      </c>
    </row>
    <row r="395" spans="1:13" ht="12.75">
      <c r="A395" s="49"/>
      <c r="B395" s="4"/>
      <c r="C395" s="2">
        <v>2560</v>
      </c>
      <c r="D395" s="2" t="s">
        <v>138</v>
      </c>
      <c r="E395" s="2"/>
      <c r="F395" s="2"/>
      <c r="G395" s="2"/>
      <c r="H395" s="39"/>
      <c r="I395" s="3"/>
      <c r="J395" s="51"/>
      <c r="K395" s="51">
        <v>115000</v>
      </c>
      <c r="L395" s="139">
        <v>56000</v>
      </c>
      <c r="M395" s="140"/>
    </row>
    <row r="396" spans="1:13" ht="12.75">
      <c r="A396" s="49"/>
      <c r="B396" s="4"/>
      <c r="C396" s="2"/>
      <c r="D396" s="2" t="s">
        <v>235</v>
      </c>
      <c r="E396" s="2"/>
      <c r="F396" s="2"/>
      <c r="G396" s="2"/>
      <c r="H396" s="39"/>
      <c r="I396" s="3">
        <v>80000</v>
      </c>
      <c r="J396" s="51">
        <v>115000</v>
      </c>
      <c r="K396" s="51"/>
      <c r="L396" s="139"/>
      <c r="M396" s="140"/>
    </row>
    <row r="397" spans="1:13" ht="12.75">
      <c r="A397" s="49"/>
      <c r="B397" s="4"/>
      <c r="C397" s="2"/>
      <c r="D397" s="2" t="s">
        <v>236</v>
      </c>
      <c r="E397" s="2"/>
      <c r="F397" s="2"/>
      <c r="G397" s="2"/>
      <c r="H397" s="39"/>
      <c r="I397" s="3"/>
      <c r="J397" s="51"/>
      <c r="K397" s="51"/>
      <c r="L397" s="139"/>
      <c r="M397" s="140"/>
    </row>
    <row r="398" spans="1:13" ht="12.75">
      <c r="A398" s="49"/>
      <c r="B398" s="4"/>
      <c r="C398" s="2">
        <v>6220</v>
      </c>
      <c r="D398" s="5" t="s">
        <v>180</v>
      </c>
      <c r="E398" s="2"/>
      <c r="F398" s="2"/>
      <c r="G398" s="2"/>
      <c r="H398" s="39"/>
      <c r="I398" s="3"/>
      <c r="J398" s="51"/>
      <c r="K398" s="51">
        <v>23000</v>
      </c>
      <c r="L398" s="139">
        <v>0</v>
      </c>
      <c r="M398" s="140"/>
    </row>
    <row r="399" spans="1:13" ht="12.75">
      <c r="A399" s="49"/>
      <c r="B399" s="4"/>
      <c r="C399" s="2"/>
      <c r="D399" s="5" t="s">
        <v>191</v>
      </c>
      <c r="E399" s="2"/>
      <c r="F399" s="2"/>
      <c r="G399" s="2"/>
      <c r="H399" s="39"/>
      <c r="I399" s="3"/>
      <c r="J399" s="51"/>
      <c r="K399" s="51"/>
      <c r="L399" s="139"/>
      <c r="M399" s="140"/>
    </row>
    <row r="400" spans="1:13" ht="12.75">
      <c r="A400" s="49"/>
      <c r="B400" s="4"/>
      <c r="C400" s="2"/>
      <c r="D400" s="5" t="s">
        <v>192</v>
      </c>
      <c r="E400" s="2"/>
      <c r="F400" s="2"/>
      <c r="G400" s="2"/>
      <c r="H400" s="39"/>
      <c r="I400" s="3">
        <v>0</v>
      </c>
      <c r="J400" s="51">
        <v>23000</v>
      </c>
      <c r="K400" s="51"/>
      <c r="L400" s="139"/>
      <c r="M400" s="140"/>
    </row>
    <row r="401" spans="1:13" ht="12.75">
      <c r="A401" s="49"/>
      <c r="B401" s="4"/>
      <c r="C401" s="2"/>
      <c r="D401" s="5"/>
      <c r="E401" s="2"/>
      <c r="F401" s="2"/>
      <c r="G401" s="2"/>
      <c r="H401" s="39"/>
      <c r="I401" s="3"/>
      <c r="J401" s="51"/>
      <c r="K401" s="51"/>
      <c r="L401" s="139"/>
      <c r="M401" s="140"/>
    </row>
    <row r="402" spans="1:13" ht="12.75">
      <c r="A402" s="49"/>
      <c r="B402" s="4" t="s">
        <v>219</v>
      </c>
      <c r="C402" s="2" t="s">
        <v>220</v>
      </c>
      <c r="D402" s="5"/>
      <c r="E402" s="2"/>
      <c r="F402" s="2"/>
      <c r="G402" s="2"/>
      <c r="H402" s="39"/>
      <c r="I402" s="3">
        <f>I403+I404</f>
        <v>15000</v>
      </c>
      <c r="J402" s="51">
        <f>J403+J404+J405</f>
        <v>25000</v>
      </c>
      <c r="K402" s="51">
        <f>K403+K404+K405</f>
        <v>25000</v>
      </c>
      <c r="L402" s="139">
        <f>L403+L404</f>
        <v>2876.67</v>
      </c>
      <c r="M402" s="140">
        <f>L402/J402%</f>
        <v>11.506680000000001</v>
      </c>
    </row>
    <row r="403" spans="1:13" ht="12.75">
      <c r="A403" s="49"/>
      <c r="B403" s="4"/>
      <c r="C403" s="2">
        <v>4210</v>
      </c>
      <c r="D403" s="5" t="s">
        <v>9</v>
      </c>
      <c r="E403" s="2"/>
      <c r="F403" s="2"/>
      <c r="G403" s="2"/>
      <c r="H403" s="39"/>
      <c r="I403" s="3">
        <v>5000</v>
      </c>
      <c r="J403" s="51">
        <v>4900</v>
      </c>
      <c r="K403" s="51">
        <v>4900</v>
      </c>
      <c r="L403" s="139">
        <v>91.19</v>
      </c>
      <c r="M403" s="140">
        <f>L403/J403%</f>
        <v>1.8610204081632653</v>
      </c>
    </row>
    <row r="404" spans="1:13" ht="12.75">
      <c r="A404" s="49"/>
      <c r="B404" s="4"/>
      <c r="C404" s="2">
        <v>4300</v>
      </c>
      <c r="D404" s="5" t="s">
        <v>129</v>
      </c>
      <c r="E404" s="2"/>
      <c r="F404" s="2"/>
      <c r="G404" s="2"/>
      <c r="H404" s="39"/>
      <c r="I404" s="3">
        <v>10000</v>
      </c>
      <c r="J404" s="51">
        <v>20000</v>
      </c>
      <c r="K404" s="51">
        <v>20000</v>
      </c>
      <c r="L404" s="139">
        <v>2785.48</v>
      </c>
      <c r="M404" s="140">
        <f>L404/J404%</f>
        <v>13.9274</v>
      </c>
    </row>
    <row r="405" spans="1:13" ht="12.75">
      <c r="A405" s="49"/>
      <c r="B405" s="4"/>
      <c r="C405" s="2">
        <v>4740</v>
      </c>
      <c r="D405" s="5" t="s">
        <v>287</v>
      </c>
      <c r="E405" s="2"/>
      <c r="F405" s="2"/>
      <c r="G405" s="2"/>
      <c r="H405" s="39"/>
      <c r="I405" s="3"/>
      <c r="J405" s="51">
        <v>100</v>
      </c>
      <c r="K405" s="51">
        <v>100</v>
      </c>
      <c r="L405" s="139">
        <v>0</v>
      </c>
      <c r="M405" s="140"/>
    </row>
    <row r="406" spans="1:13" ht="12.75">
      <c r="A406" s="49"/>
      <c r="B406" s="4"/>
      <c r="C406" s="2" t="s">
        <v>333</v>
      </c>
      <c r="D406" s="5"/>
      <c r="E406" s="2"/>
      <c r="F406" s="2"/>
      <c r="G406" s="2"/>
      <c r="H406" s="39"/>
      <c r="I406" s="3"/>
      <c r="J406" s="51"/>
      <c r="K406" s="51"/>
      <c r="L406" s="139"/>
      <c r="M406" s="140"/>
    </row>
    <row r="407" spans="1:13" ht="12.75">
      <c r="A407" s="49"/>
      <c r="B407" s="4"/>
      <c r="C407" s="2"/>
      <c r="D407" s="2"/>
      <c r="E407" s="2"/>
      <c r="F407" s="2"/>
      <c r="G407" s="2"/>
      <c r="H407" s="39"/>
      <c r="I407" s="3"/>
      <c r="J407" s="51"/>
      <c r="K407" s="51"/>
      <c r="L407" s="139"/>
      <c r="M407" s="140"/>
    </row>
    <row r="408" spans="1:13" ht="12.75">
      <c r="A408" s="49"/>
      <c r="B408" s="4" t="s">
        <v>61</v>
      </c>
      <c r="C408" s="2" t="s">
        <v>62</v>
      </c>
      <c r="D408" s="2"/>
      <c r="E408" s="2"/>
      <c r="F408" s="2"/>
      <c r="G408" s="2"/>
      <c r="H408" s="39"/>
      <c r="I408" s="3" t="e">
        <f>#REF!+I409+I410+I411+I412+I413</f>
        <v>#REF!</v>
      </c>
      <c r="J408" s="51">
        <f>J409+J410+J411+J412+J413+J414</f>
        <v>110000</v>
      </c>
      <c r="K408" s="51">
        <f>K409+K410+K411+K412+K413+K414</f>
        <v>110000</v>
      </c>
      <c r="L408" s="139">
        <f>L409+L410+L411+L412+L413+L414</f>
        <v>45644.399999999994</v>
      </c>
      <c r="M408" s="140">
        <f aca="true" t="shared" si="7" ref="M408:M414">L408/J408%</f>
        <v>41.49490909090908</v>
      </c>
    </row>
    <row r="409" spans="1:13" ht="12.75">
      <c r="A409" s="49"/>
      <c r="B409" s="4"/>
      <c r="C409" s="2">
        <v>4110</v>
      </c>
      <c r="D409" s="2" t="s">
        <v>27</v>
      </c>
      <c r="E409" s="2"/>
      <c r="F409" s="2"/>
      <c r="G409" s="2"/>
      <c r="H409" s="39"/>
      <c r="I409" s="3">
        <v>3500</v>
      </c>
      <c r="J409" s="51">
        <v>3500</v>
      </c>
      <c r="K409" s="51">
        <v>3500</v>
      </c>
      <c r="L409" s="139">
        <v>1337.87</v>
      </c>
      <c r="M409" s="140">
        <f t="shared" si="7"/>
        <v>38.22485714285714</v>
      </c>
    </row>
    <row r="410" spans="1:13" ht="12.75">
      <c r="A410" s="49"/>
      <c r="B410" s="4"/>
      <c r="C410" s="2">
        <v>4120</v>
      </c>
      <c r="D410" s="5" t="s">
        <v>28</v>
      </c>
      <c r="E410" s="2"/>
      <c r="F410" s="2"/>
      <c r="G410" s="2"/>
      <c r="H410" s="39"/>
      <c r="I410" s="3">
        <v>0</v>
      </c>
      <c r="J410" s="51">
        <v>200</v>
      </c>
      <c r="K410" s="51">
        <v>200</v>
      </c>
      <c r="L410" s="139">
        <v>30.87</v>
      </c>
      <c r="M410" s="140">
        <f t="shared" si="7"/>
        <v>15.435</v>
      </c>
    </row>
    <row r="411" spans="1:13" ht="12.75">
      <c r="A411" s="49"/>
      <c r="B411" s="4"/>
      <c r="C411" s="5">
        <v>4170</v>
      </c>
      <c r="D411" s="5" t="s">
        <v>183</v>
      </c>
      <c r="E411" s="2"/>
      <c r="F411" s="2"/>
      <c r="G411" s="2"/>
      <c r="H411" s="39"/>
      <c r="I411" s="3">
        <v>40500</v>
      </c>
      <c r="J411" s="51">
        <v>40000</v>
      </c>
      <c r="K411" s="51">
        <v>40000</v>
      </c>
      <c r="L411" s="139">
        <v>22570.73</v>
      </c>
      <c r="M411" s="140">
        <f t="shared" si="7"/>
        <v>56.426825</v>
      </c>
    </row>
    <row r="412" spans="1:13" ht="12.75">
      <c r="A412" s="49"/>
      <c r="B412" s="4"/>
      <c r="C412" s="2">
        <v>4210</v>
      </c>
      <c r="D412" s="2" t="s">
        <v>9</v>
      </c>
      <c r="E412" s="2"/>
      <c r="F412" s="2"/>
      <c r="G412" s="2"/>
      <c r="H412" s="39"/>
      <c r="I412" s="3">
        <v>11000</v>
      </c>
      <c r="J412" s="51">
        <v>16000</v>
      </c>
      <c r="K412" s="51">
        <v>16000</v>
      </c>
      <c r="L412" s="139">
        <v>4873.66</v>
      </c>
      <c r="M412" s="140">
        <f t="shared" si="7"/>
        <v>30.460375</v>
      </c>
    </row>
    <row r="413" spans="1:13" ht="12.75">
      <c r="A413" s="49"/>
      <c r="B413" s="4"/>
      <c r="C413" s="5">
        <v>4300</v>
      </c>
      <c r="D413" s="5" t="s">
        <v>129</v>
      </c>
      <c r="E413" s="2"/>
      <c r="F413" s="2"/>
      <c r="G413" s="2"/>
      <c r="H413" s="39"/>
      <c r="I413" s="3">
        <v>45000</v>
      </c>
      <c r="J413" s="51">
        <v>48800</v>
      </c>
      <c r="K413" s="51">
        <v>48800</v>
      </c>
      <c r="L413" s="139">
        <v>16520.6</v>
      </c>
      <c r="M413" s="140">
        <f t="shared" si="7"/>
        <v>33.85368852459016</v>
      </c>
    </row>
    <row r="414" spans="1:13" ht="12.75">
      <c r="A414" s="49"/>
      <c r="B414" s="4"/>
      <c r="C414" s="5">
        <v>4370</v>
      </c>
      <c r="D414" s="5" t="s">
        <v>295</v>
      </c>
      <c r="E414" s="2"/>
      <c r="F414" s="2"/>
      <c r="G414" s="2"/>
      <c r="H414" s="39"/>
      <c r="I414" s="3"/>
      <c r="J414" s="51">
        <v>1500</v>
      </c>
      <c r="K414" s="51">
        <v>1500</v>
      </c>
      <c r="L414" s="139">
        <v>310.67</v>
      </c>
      <c r="M414" s="140">
        <f t="shared" si="7"/>
        <v>20.711333333333336</v>
      </c>
    </row>
    <row r="415" spans="1:13" ht="12.75">
      <c r="A415" s="49"/>
      <c r="B415" s="4"/>
      <c r="C415" s="5" t="s">
        <v>252</v>
      </c>
      <c r="D415" s="5"/>
      <c r="E415" s="2"/>
      <c r="F415" s="2"/>
      <c r="G415" s="2"/>
      <c r="H415" s="39"/>
      <c r="I415" s="3"/>
      <c r="J415" s="51"/>
      <c r="K415" s="51"/>
      <c r="L415" s="139"/>
      <c r="M415" s="140"/>
    </row>
    <row r="416" spans="1:13" ht="12.75">
      <c r="A416" s="49"/>
      <c r="B416" s="4"/>
      <c r="C416" s="5"/>
      <c r="D416" s="5"/>
      <c r="E416" s="2"/>
      <c r="F416" s="2"/>
      <c r="G416" s="2"/>
      <c r="H416" s="39"/>
      <c r="I416" s="3"/>
      <c r="J416" s="51"/>
      <c r="K416" s="51"/>
      <c r="L416" s="139"/>
      <c r="M416" s="140"/>
    </row>
    <row r="417" spans="1:13" ht="12.75">
      <c r="A417" s="49"/>
      <c r="B417" s="4" t="s">
        <v>248</v>
      </c>
      <c r="C417" s="5" t="s">
        <v>249</v>
      </c>
      <c r="D417" s="5"/>
      <c r="E417" s="2"/>
      <c r="F417" s="2"/>
      <c r="G417" s="2"/>
      <c r="H417" s="39"/>
      <c r="I417" s="3">
        <f>I420</f>
        <v>0</v>
      </c>
      <c r="J417" s="51">
        <f>J420</f>
        <v>6700</v>
      </c>
      <c r="K417" s="51">
        <f>K418</f>
        <v>6840</v>
      </c>
      <c r="L417" s="139">
        <f>L420</f>
        <v>3420</v>
      </c>
      <c r="M417" s="140">
        <f>L417/J417%</f>
        <v>51.04477611940298</v>
      </c>
    </row>
    <row r="418" spans="1:13" ht="12.75">
      <c r="A418" s="49"/>
      <c r="B418" s="4"/>
      <c r="C418" s="2">
        <v>2310</v>
      </c>
      <c r="D418" s="2" t="s">
        <v>193</v>
      </c>
      <c r="E418" s="2"/>
      <c r="F418" s="2"/>
      <c r="G418" s="2"/>
      <c r="H418" s="39"/>
      <c r="I418" s="3"/>
      <c r="J418" s="51"/>
      <c r="K418" s="51">
        <v>6840</v>
      </c>
      <c r="L418" s="139"/>
      <c r="M418" s="140"/>
    </row>
    <row r="419" spans="1:13" ht="12.75">
      <c r="A419" s="49"/>
      <c r="B419" s="4"/>
      <c r="C419" s="2"/>
      <c r="D419" s="5" t="s">
        <v>194</v>
      </c>
      <c r="E419" s="2"/>
      <c r="F419" s="2"/>
      <c r="G419" s="2"/>
      <c r="H419" s="39"/>
      <c r="I419" s="3"/>
      <c r="J419" s="51"/>
      <c r="K419" s="51"/>
      <c r="L419" s="139"/>
      <c r="M419" s="140"/>
    </row>
    <row r="420" spans="1:13" ht="12.75">
      <c r="A420" s="49"/>
      <c r="B420" s="4"/>
      <c r="C420" s="2"/>
      <c r="D420" s="5" t="s">
        <v>130</v>
      </c>
      <c r="E420" s="2"/>
      <c r="F420" s="2"/>
      <c r="G420" s="2"/>
      <c r="H420" s="39"/>
      <c r="I420" s="3">
        <v>0</v>
      </c>
      <c r="J420" s="51">
        <v>6700</v>
      </c>
      <c r="K420" s="51"/>
      <c r="L420" s="139">
        <v>3420</v>
      </c>
      <c r="M420" s="140">
        <f>L420/J420%</f>
        <v>51.04477611940298</v>
      </c>
    </row>
    <row r="421" spans="1:13" ht="12.75">
      <c r="A421" s="49"/>
      <c r="B421" s="4"/>
      <c r="C421" s="2"/>
      <c r="D421" s="2"/>
      <c r="E421" s="2"/>
      <c r="F421" s="2"/>
      <c r="G421" s="2"/>
      <c r="H421" s="39"/>
      <c r="I421" s="3"/>
      <c r="J421" s="51"/>
      <c r="K421" s="51"/>
      <c r="L421" s="139"/>
      <c r="M421" s="140"/>
    </row>
    <row r="422" spans="1:13" ht="12.75">
      <c r="A422" s="49"/>
      <c r="B422" s="4" t="s">
        <v>221</v>
      </c>
      <c r="C422" s="2" t="s">
        <v>19</v>
      </c>
      <c r="D422" s="2"/>
      <c r="E422" s="2"/>
      <c r="F422" s="2"/>
      <c r="G422" s="2"/>
      <c r="H422" s="39"/>
      <c r="I422" s="3">
        <v>0</v>
      </c>
      <c r="J422" s="51">
        <f>J425</f>
        <v>15000</v>
      </c>
      <c r="K422" s="51">
        <f>K423</f>
        <v>15000</v>
      </c>
      <c r="L422" s="139">
        <f>L425</f>
        <v>3750</v>
      </c>
      <c r="M422" s="140">
        <f>L422/J422%</f>
        <v>25</v>
      </c>
    </row>
    <row r="423" spans="1:13" ht="12.75">
      <c r="A423" s="49"/>
      <c r="B423" s="4"/>
      <c r="C423" s="5">
        <v>2830</v>
      </c>
      <c r="D423" s="2" t="s">
        <v>171</v>
      </c>
      <c r="E423" s="2"/>
      <c r="F423" s="2"/>
      <c r="G423" s="2"/>
      <c r="H423" s="39"/>
      <c r="I423" s="3"/>
      <c r="J423" s="51"/>
      <c r="K423" s="51">
        <v>15000</v>
      </c>
      <c r="L423" s="139"/>
      <c r="M423" s="152"/>
    </row>
    <row r="424" spans="1:13" ht="12.75">
      <c r="A424" s="49"/>
      <c r="B424" s="4"/>
      <c r="C424" s="2"/>
      <c r="D424" s="2" t="s">
        <v>172</v>
      </c>
      <c r="E424" s="2"/>
      <c r="F424" s="2"/>
      <c r="G424" s="2"/>
      <c r="H424" s="39"/>
      <c r="I424" s="3"/>
      <c r="J424" s="51"/>
      <c r="K424" s="51"/>
      <c r="L424" s="139"/>
      <c r="M424" s="152"/>
    </row>
    <row r="425" spans="1:13" ht="12.75">
      <c r="A425" s="49"/>
      <c r="B425" s="4"/>
      <c r="C425" s="2"/>
      <c r="D425" s="5" t="s">
        <v>173</v>
      </c>
      <c r="E425" s="2"/>
      <c r="F425" s="2"/>
      <c r="G425" s="2"/>
      <c r="H425" s="39"/>
      <c r="I425" s="3">
        <v>0</v>
      </c>
      <c r="J425" s="51">
        <v>15000</v>
      </c>
      <c r="K425" s="51"/>
      <c r="L425" s="139">
        <v>3750</v>
      </c>
      <c r="M425" s="140">
        <f>L425/J425%</f>
        <v>25</v>
      </c>
    </row>
    <row r="426" spans="1:13" ht="13.5" thickBot="1">
      <c r="A426" s="49"/>
      <c r="B426" s="4"/>
      <c r="C426" s="2"/>
      <c r="D426" s="2"/>
      <c r="E426" s="2"/>
      <c r="F426" s="2"/>
      <c r="G426" s="2"/>
      <c r="H426" s="39"/>
      <c r="I426" s="3"/>
      <c r="J426" s="52"/>
      <c r="K426" s="52"/>
      <c r="L426" s="139"/>
      <c r="M426" s="152"/>
    </row>
    <row r="427" spans="1:13" ht="13.5" thickBot="1">
      <c r="A427" s="137" t="s">
        <v>161</v>
      </c>
      <c r="B427" s="138"/>
      <c r="C427" s="146" t="s">
        <v>162</v>
      </c>
      <c r="D427" s="146"/>
      <c r="E427" s="146"/>
      <c r="F427" s="146"/>
      <c r="G427" s="146"/>
      <c r="H427" s="147"/>
      <c r="I427" s="148" t="e">
        <f>I429+I434+I459+I463+I468+I471+I497+I502</f>
        <v>#REF!</v>
      </c>
      <c r="J427" s="143">
        <f>J429+J434+J459+J463+J468+J471+J497+J502</f>
        <v>3020918</v>
      </c>
      <c r="K427" s="143">
        <f>K429+K433+K459+K463+K468+K471+K497+K502</f>
        <v>3005846</v>
      </c>
      <c r="L427" s="144">
        <f>L429+L434+L459+L463+L468+L471+L497+L502</f>
        <v>1422714.17</v>
      </c>
      <c r="M427" s="141">
        <f aca="true" t="shared" si="8" ref="M427:M483">L427/J427%</f>
        <v>47.09542496684782</v>
      </c>
    </row>
    <row r="428" spans="1:14" ht="12.75">
      <c r="A428" s="49"/>
      <c r="B428" s="4"/>
      <c r="C428" s="2"/>
      <c r="D428" s="2"/>
      <c r="E428" s="2"/>
      <c r="F428" s="2"/>
      <c r="G428" s="2"/>
      <c r="H428" s="39"/>
      <c r="I428" s="3"/>
      <c r="J428" s="51"/>
      <c r="K428" s="51"/>
      <c r="L428" s="139"/>
      <c r="M428" s="152"/>
      <c r="N428" s="2"/>
    </row>
    <row r="429" spans="1:14" ht="12.75">
      <c r="A429" s="49"/>
      <c r="B429" s="4" t="s">
        <v>195</v>
      </c>
      <c r="C429" s="2" t="s">
        <v>196</v>
      </c>
      <c r="D429" s="2"/>
      <c r="E429" s="2"/>
      <c r="F429" s="2"/>
      <c r="G429" s="2"/>
      <c r="H429" s="39"/>
      <c r="I429" s="3">
        <f>I431</f>
        <v>37000</v>
      </c>
      <c r="J429" s="51">
        <f>J431</f>
        <v>62000</v>
      </c>
      <c r="K429" s="51">
        <f>K431</f>
        <v>62000</v>
      </c>
      <c r="L429" s="139">
        <f>L431</f>
        <v>15954.72</v>
      </c>
      <c r="M429" s="140">
        <f t="shared" si="8"/>
        <v>25.73341935483871</v>
      </c>
      <c r="N429" s="2"/>
    </row>
    <row r="430" spans="1:14" ht="12.75">
      <c r="A430" s="49"/>
      <c r="B430" s="4"/>
      <c r="C430" s="2">
        <v>4330</v>
      </c>
      <c r="D430" s="2" t="s">
        <v>197</v>
      </c>
      <c r="E430" s="2"/>
      <c r="F430" s="2"/>
      <c r="G430" s="2"/>
      <c r="H430" s="39"/>
      <c r="I430" s="3"/>
      <c r="J430" s="51"/>
      <c r="K430" s="51"/>
      <c r="L430" s="139"/>
      <c r="M430" s="140"/>
      <c r="N430" s="2"/>
    </row>
    <row r="431" spans="1:14" ht="12.75">
      <c r="A431" s="49"/>
      <c r="B431" s="4"/>
      <c r="C431" s="2"/>
      <c r="D431" s="2" t="s">
        <v>198</v>
      </c>
      <c r="E431" s="2"/>
      <c r="F431" s="2"/>
      <c r="G431" s="2"/>
      <c r="H431" s="39"/>
      <c r="I431" s="3">
        <v>37000</v>
      </c>
      <c r="J431" s="51">
        <v>62000</v>
      </c>
      <c r="K431" s="51">
        <v>62000</v>
      </c>
      <c r="L431" s="139">
        <v>15954.72</v>
      </c>
      <c r="M431" s="140">
        <f t="shared" si="8"/>
        <v>25.73341935483871</v>
      </c>
      <c r="N431" s="2"/>
    </row>
    <row r="432" spans="1:14" ht="12.75">
      <c r="A432" s="49"/>
      <c r="B432" s="4"/>
      <c r="C432" s="2"/>
      <c r="D432" s="2"/>
      <c r="E432" s="2"/>
      <c r="F432" s="2"/>
      <c r="G432" s="2"/>
      <c r="H432" s="39"/>
      <c r="I432" s="3"/>
      <c r="J432" s="51"/>
      <c r="K432" s="51"/>
      <c r="L432" s="139"/>
      <c r="M432" s="140"/>
      <c r="N432" s="2"/>
    </row>
    <row r="433" spans="1:14" ht="12.75">
      <c r="A433" s="49"/>
      <c r="B433" s="4" t="s">
        <v>163</v>
      </c>
      <c r="C433" s="2" t="s">
        <v>242</v>
      </c>
      <c r="D433" s="2"/>
      <c r="E433" s="2"/>
      <c r="F433" s="2"/>
      <c r="G433" s="2"/>
      <c r="H433" s="39"/>
      <c r="I433" s="3"/>
      <c r="J433" s="51"/>
      <c r="K433" s="51">
        <f>K435+K437+K438+K440+K439+K441+K442+K443+K444+K445+K446+K448+K449+K450+K452+K454+K456</f>
        <v>2004718</v>
      </c>
      <c r="L433" s="139"/>
      <c r="M433" s="140"/>
      <c r="N433" s="2"/>
    </row>
    <row r="434" spans="1:14" ht="12.75">
      <c r="A434" s="49"/>
      <c r="B434" s="4"/>
      <c r="C434" s="2" t="s">
        <v>216</v>
      </c>
      <c r="D434" s="2"/>
      <c r="E434" s="2"/>
      <c r="F434" s="2"/>
      <c r="G434" s="2"/>
      <c r="H434" s="39"/>
      <c r="I434" s="3">
        <f>I437+I438+I439+I440+I441+I442+I443+I445+I448+I449</f>
        <v>1775193</v>
      </c>
      <c r="J434" s="51">
        <f>J437+J438+J439+J440+J441+J442+J443+J444+J445+J446+J448+J449+J452+J454+J456</f>
        <v>1996818</v>
      </c>
      <c r="K434" s="51"/>
      <c r="L434" s="139">
        <f>L437+L435+L438+L439+L440+L441+L442+L443+L444+L445+L446+L448+L449+L450+L452+L454+L456</f>
        <v>934793.7399999999</v>
      </c>
      <c r="M434" s="140">
        <f t="shared" si="8"/>
        <v>46.814168341831845</v>
      </c>
      <c r="N434" s="2"/>
    </row>
    <row r="435" spans="1:14" ht="12.75">
      <c r="A435" s="49"/>
      <c r="B435" s="4"/>
      <c r="C435" s="2">
        <v>2910</v>
      </c>
      <c r="D435" s="2" t="s">
        <v>364</v>
      </c>
      <c r="E435" s="2"/>
      <c r="F435" s="2"/>
      <c r="G435" s="2"/>
      <c r="H435" s="39"/>
      <c r="I435" s="3"/>
      <c r="J435" s="51"/>
      <c r="K435" s="51">
        <v>3500</v>
      </c>
      <c r="L435" s="139">
        <v>1558.7</v>
      </c>
      <c r="M435" s="140"/>
      <c r="N435" s="2"/>
    </row>
    <row r="436" spans="1:14" ht="12.75">
      <c r="A436" s="49"/>
      <c r="B436" s="4"/>
      <c r="C436" s="2" t="s">
        <v>365</v>
      </c>
      <c r="D436" s="2"/>
      <c r="E436" s="2"/>
      <c r="F436" s="2"/>
      <c r="G436" s="2"/>
      <c r="H436" s="39"/>
      <c r="I436" s="3"/>
      <c r="J436" s="51"/>
      <c r="K436" s="51"/>
      <c r="L436" s="139"/>
      <c r="M436" s="140"/>
      <c r="N436" s="2"/>
    </row>
    <row r="437" spans="1:14" ht="12.75">
      <c r="A437" s="49"/>
      <c r="B437" s="4"/>
      <c r="C437" s="2">
        <v>3110</v>
      </c>
      <c r="D437" s="2" t="s">
        <v>65</v>
      </c>
      <c r="E437" s="2"/>
      <c r="F437" s="2"/>
      <c r="G437" s="2"/>
      <c r="H437" s="39"/>
      <c r="I437" s="3">
        <v>1655613</v>
      </c>
      <c r="J437" s="51">
        <v>1862190</v>
      </c>
      <c r="K437" s="51">
        <v>1864560</v>
      </c>
      <c r="L437" s="139">
        <v>876534.35</v>
      </c>
      <c r="M437" s="140">
        <f t="shared" si="8"/>
        <v>47.0700814632234</v>
      </c>
      <c r="N437" s="2"/>
    </row>
    <row r="438" spans="1:14" ht="12.75">
      <c r="A438" s="49"/>
      <c r="B438" s="4"/>
      <c r="C438" s="2">
        <v>4010</v>
      </c>
      <c r="D438" s="2" t="s">
        <v>164</v>
      </c>
      <c r="E438" s="2"/>
      <c r="F438" s="2"/>
      <c r="G438" s="2"/>
      <c r="H438" s="39"/>
      <c r="I438" s="3">
        <v>45960</v>
      </c>
      <c r="J438" s="51">
        <v>58970</v>
      </c>
      <c r="K438" s="51">
        <v>58970</v>
      </c>
      <c r="L438" s="139">
        <v>23838.88</v>
      </c>
      <c r="M438" s="140">
        <f t="shared" si="8"/>
        <v>40.42543666270985</v>
      </c>
      <c r="N438" s="2"/>
    </row>
    <row r="439" spans="1:14" ht="12.75">
      <c r="A439" s="49"/>
      <c r="B439" s="4"/>
      <c r="C439" s="2">
        <v>4040</v>
      </c>
      <c r="D439" s="2" t="s">
        <v>199</v>
      </c>
      <c r="E439" s="2"/>
      <c r="F439" s="2"/>
      <c r="G439" s="2"/>
      <c r="H439" s="39"/>
      <c r="I439" s="3">
        <v>2440</v>
      </c>
      <c r="J439" s="51">
        <v>2800</v>
      </c>
      <c r="K439" s="51">
        <v>2800</v>
      </c>
      <c r="L439" s="139">
        <v>2663.62</v>
      </c>
      <c r="M439" s="140">
        <f t="shared" si="8"/>
        <v>95.12928571428571</v>
      </c>
      <c r="N439" s="2"/>
    </row>
    <row r="440" spans="1:14" ht="12.75">
      <c r="A440" s="49"/>
      <c r="B440" s="4"/>
      <c r="C440" s="2">
        <v>4110</v>
      </c>
      <c r="D440" s="2" t="s">
        <v>27</v>
      </c>
      <c r="E440" s="2"/>
      <c r="F440" s="2"/>
      <c r="G440" s="2"/>
      <c r="H440" s="39"/>
      <c r="I440" s="3">
        <v>37304</v>
      </c>
      <c r="J440" s="51">
        <v>34920</v>
      </c>
      <c r="K440" s="51">
        <v>34920</v>
      </c>
      <c r="L440" s="139">
        <v>12616.35</v>
      </c>
      <c r="M440" s="140">
        <f t="shared" si="8"/>
        <v>36.12929553264605</v>
      </c>
      <c r="N440" s="2"/>
    </row>
    <row r="441" spans="1:14" ht="12.75">
      <c r="A441" s="49"/>
      <c r="B441" s="4"/>
      <c r="C441" s="5">
        <v>4120</v>
      </c>
      <c r="D441" s="5" t="s">
        <v>153</v>
      </c>
      <c r="E441" s="2"/>
      <c r="F441" s="2"/>
      <c r="G441" s="2"/>
      <c r="H441" s="39"/>
      <c r="I441" s="3">
        <v>1186</v>
      </c>
      <c r="J441" s="51">
        <v>1513</v>
      </c>
      <c r="K441" s="51">
        <v>1513</v>
      </c>
      <c r="L441" s="139">
        <v>649.32</v>
      </c>
      <c r="M441" s="140">
        <f t="shared" si="8"/>
        <v>42.91606080634501</v>
      </c>
      <c r="N441" s="2"/>
    </row>
    <row r="442" spans="1:14" ht="12.75">
      <c r="A442" s="49"/>
      <c r="B442" s="4"/>
      <c r="C442" s="5">
        <v>4170</v>
      </c>
      <c r="D442" s="5" t="s">
        <v>183</v>
      </c>
      <c r="E442" s="2"/>
      <c r="F442" s="2"/>
      <c r="G442" s="2"/>
      <c r="H442" s="39"/>
      <c r="I442" s="3">
        <v>1140</v>
      </c>
      <c r="J442" s="51">
        <v>2400</v>
      </c>
      <c r="K442" s="51">
        <v>2400</v>
      </c>
      <c r="L442" s="139">
        <v>1200</v>
      </c>
      <c r="M442" s="140">
        <f t="shared" si="8"/>
        <v>50</v>
      </c>
      <c r="N442" s="2"/>
    </row>
    <row r="443" spans="1:14" ht="12.75">
      <c r="A443" s="49"/>
      <c r="B443" s="4"/>
      <c r="C443" s="5">
        <v>4210</v>
      </c>
      <c r="D443" s="5" t="s">
        <v>9</v>
      </c>
      <c r="E443" s="2"/>
      <c r="F443" s="2"/>
      <c r="G443" s="2"/>
      <c r="H443" s="39"/>
      <c r="I443" s="3">
        <v>4000</v>
      </c>
      <c r="J443" s="51">
        <v>3500</v>
      </c>
      <c r="K443" s="51">
        <v>3500</v>
      </c>
      <c r="L443" s="139">
        <v>2007.24</v>
      </c>
      <c r="M443" s="140">
        <f t="shared" si="8"/>
        <v>57.349714285714285</v>
      </c>
      <c r="N443" s="2"/>
    </row>
    <row r="444" spans="1:14" ht="12.75">
      <c r="A444" s="49"/>
      <c r="B444" s="4"/>
      <c r="C444" s="5">
        <v>4280</v>
      </c>
      <c r="D444" s="5" t="s">
        <v>334</v>
      </c>
      <c r="E444" s="2"/>
      <c r="F444" s="2"/>
      <c r="G444" s="2"/>
      <c r="H444" s="39"/>
      <c r="I444" s="3"/>
      <c r="J444" s="51">
        <v>100</v>
      </c>
      <c r="K444" s="51">
        <v>100</v>
      </c>
      <c r="L444" s="139">
        <v>32</v>
      </c>
      <c r="M444" s="140">
        <f t="shared" si="8"/>
        <v>32</v>
      </c>
      <c r="N444" s="2"/>
    </row>
    <row r="445" spans="1:14" ht="12.75">
      <c r="A445" s="49"/>
      <c r="B445" s="4"/>
      <c r="C445" s="5">
        <v>4300</v>
      </c>
      <c r="D445" s="5" t="s">
        <v>6</v>
      </c>
      <c r="E445" s="2"/>
      <c r="F445" s="2"/>
      <c r="G445" s="2"/>
      <c r="H445" s="39"/>
      <c r="I445" s="3">
        <v>25000</v>
      </c>
      <c r="J445" s="51">
        <v>20300</v>
      </c>
      <c r="K445" s="51">
        <v>21630</v>
      </c>
      <c r="L445" s="139">
        <v>7691.5</v>
      </c>
      <c r="M445" s="140">
        <f t="shared" si="8"/>
        <v>37.889162561576356</v>
      </c>
      <c r="N445" s="2"/>
    </row>
    <row r="446" spans="1:14" ht="12.75">
      <c r="A446" s="49"/>
      <c r="B446" s="4"/>
      <c r="C446" s="5">
        <v>4370</v>
      </c>
      <c r="D446" s="5" t="s">
        <v>318</v>
      </c>
      <c r="E446" s="2"/>
      <c r="F446" s="2"/>
      <c r="G446" s="2"/>
      <c r="H446" s="39"/>
      <c r="I446" s="3"/>
      <c r="J446" s="51">
        <v>2700</v>
      </c>
      <c r="K446" s="51">
        <v>2700</v>
      </c>
      <c r="L446" s="139">
        <v>962.13</v>
      </c>
      <c r="M446" s="140">
        <f t="shared" si="8"/>
        <v>35.63444444444445</v>
      </c>
      <c r="N446" s="2"/>
    </row>
    <row r="447" spans="1:14" ht="12.75">
      <c r="A447" s="49"/>
      <c r="B447" s="4"/>
      <c r="C447" s="5" t="s">
        <v>321</v>
      </c>
      <c r="D447" s="5"/>
      <c r="E447" s="2"/>
      <c r="F447" s="2"/>
      <c r="G447" s="2"/>
      <c r="H447" s="39"/>
      <c r="I447" s="3"/>
      <c r="J447" s="51"/>
      <c r="K447" s="51"/>
      <c r="L447" s="139"/>
      <c r="M447" s="140"/>
      <c r="N447" s="2"/>
    </row>
    <row r="448" spans="1:14" ht="12.75">
      <c r="A448" s="49"/>
      <c r="B448" s="4"/>
      <c r="C448" s="5">
        <v>4410</v>
      </c>
      <c r="D448" s="5" t="s">
        <v>33</v>
      </c>
      <c r="E448" s="2"/>
      <c r="F448" s="2"/>
      <c r="G448" s="2"/>
      <c r="H448" s="39"/>
      <c r="I448" s="3">
        <v>1000</v>
      </c>
      <c r="J448" s="51">
        <v>800</v>
      </c>
      <c r="K448" s="51">
        <v>750</v>
      </c>
      <c r="L448" s="139">
        <v>161.31</v>
      </c>
      <c r="M448" s="140">
        <f t="shared" si="8"/>
        <v>20.16375</v>
      </c>
      <c r="N448" s="2"/>
    </row>
    <row r="449" spans="1:14" ht="12.75">
      <c r="A449" s="49"/>
      <c r="B449" s="4"/>
      <c r="C449" s="5">
        <v>4440</v>
      </c>
      <c r="D449" s="5" t="s">
        <v>71</v>
      </c>
      <c r="E449" s="2"/>
      <c r="F449" s="2"/>
      <c r="G449" s="2"/>
      <c r="H449" s="39"/>
      <c r="I449" s="3">
        <v>1550</v>
      </c>
      <c r="J449" s="51">
        <v>2125</v>
      </c>
      <c r="K449" s="51">
        <v>2175</v>
      </c>
      <c r="L449" s="139">
        <v>2125</v>
      </c>
      <c r="M449" s="140">
        <f t="shared" si="8"/>
        <v>100</v>
      </c>
      <c r="N449" s="2"/>
    </row>
    <row r="450" spans="1:14" ht="12.75">
      <c r="A450" s="49"/>
      <c r="B450" s="4"/>
      <c r="C450" s="5">
        <v>4560</v>
      </c>
      <c r="D450" s="5" t="s">
        <v>366</v>
      </c>
      <c r="E450" s="2"/>
      <c r="F450" s="2"/>
      <c r="G450" s="2"/>
      <c r="H450" s="39"/>
      <c r="I450" s="3"/>
      <c r="J450" s="51"/>
      <c r="K450" s="51">
        <v>200</v>
      </c>
      <c r="L450" s="139">
        <v>67.35</v>
      </c>
      <c r="M450" s="140"/>
      <c r="N450" s="2"/>
    </row>
    <row r="451" spans="1:14" ht="12.75">
      <c r="A451" s="49"/>
      <c r="B451" s="4"/>
      <c r="C451" s="5" t="s">
        <v>367</v>
      </c>
      <c r="D451" s="5"/>
      <c r="E451" s="2"/>
      <c r="F451" s="2"/>
      <c r="G451" s="2"/>
      <c r="H451" s="39"/>
      <c r="I451" s="3"/>
      <c r="J451" s="51"/>
      <c r="K451" s="51"/>
      <c r="L451" s="139"/>
      <c r="M451" s="140"/>
      <c r="N451" s="2"/>
    </row>
    <row r="452" spans="1:14" ht="12.75">
      <c r="A452" s="49"/>
      <c r="B452" s="4"/>
      <c r="C452" s="5">
        <v>4700</v>
      </c>
      <c r="D452" s="5" t="s">
        <v>296</v>
      </c>
      <c r="E452" s="2"/>
      <c r="F452" s="2"/>
      <c r="G452" s="2"/>
      <c r="H452" s="39"/>
      <c r="I452" s="3"/>
      <c r="J452" s="51">
        <v>2000</v>
      </c>
      <c r="K452" s="51">
        <v>2000</v>
      </c>
      <c r="L452" s="139">
        <v>980</v>
      </c>
      <c r="M452" s="140">
        <f t="shared" si="8"/>
        <v>49</v>
      </c>
      <c r="N452" s="2"/>
    </row>
    <row r="453" spans="1:14" ht="12.75">
      <c r="A453" s="49"/>
      <c r="B453" s="4"/>
      <c r="C453" s="5" t="s">
        <v>277</v>
      </c>
      <c r="D453" s="5"/>
      <c r="E453" s="2"/>
      <c r="F453" s="2"/>
      <c r="G453" s="2"/>
      <c r="H453" s="39"/>
      <c r="I453" s="3"/>
      <c r="J453" s="51"/>
      <c r="K453" s="51"/>
      <c r="L453" s="139"/>
      <c r="M453" s="140"/>
      <c r="N453" s="2"/>
    </row>
    <row r="454" spans="1:14" ht="12.75">
      <c r="A454" s="49"/>
      <c r="B454" s="4"/>
      <c r="C454" s="5">
        <v>4740</v>
      </c>
      <c r="D454" s="5" t="s">
        <v>287</v>
      </c>
      <c r="E454" s="2"/>
      <c r="F454" s="2"/>
      <c r="G454" s="2"/>
      <c r="H454" s="39"/>
      <c r="I454" s="3"/>
      <c r="J454" s="51">
        <v>800</v>
      </c>
      <c r="K454" s="51">
        <v>800</v>
      </c>
      <c r="L454" s="139">
        <v>468.48</v>
      </c>
      <c r="M454" s="140">
        <f t="shared" si="8"/>
        <v>58.56</v>
      </c>
      <c r="N454" s="2"/>
    </row>
    <row r="455" spans="1:14" ht="12.75">
      <c r="A455" s="49"/>
      <c r="B455" s="4"/>
      <c r="C455" s="5" t="s">
        <v>279</v>
      </c>
      <c r="D455" s="5"/>
      <c r="E455" s="2"/>
      <c r="F455" s="2"/>
      <c r="G455" s="2"/>
      <c r="H455" s="39"/>
      <c r="I455" s="3"/>
      <c r="J455" s="51"/>
      <c r="K455" s="51"/>
      <c r="L455" s="139"/>
      <c r="M455" s="140"/>
      <c r="N455" s="2"/>
    </row>
    <row r="456" spans="1:14" ht="12.75">
      <c r="A456" s="49"/>
      <c r="B456" s="4"/>
      <c r="C456" s="5">
        <v>4750</v>
      </c>
      <c r="D456" s="5" t="s">
        <v>310</v>
      </c>
      <c r="E456" s="2"/>
      <c r="F456" s="2"/>
      <c r="G456" s="2"/>
      <c r="H456" s="39"/>
      <c r="I456" s="3"/>
      <c r="J456" s="51">
        <v>1700</v>
      </c>
      <c r="K456" s="51">
        <v>2200</v>
      </c>
      <c r="L456" s="139">
        <v>1237.51</v>
      </c>
      <c r="M456" s="140">
        <f t="shared" si="8"/>
        <v>72.79470588235294</v>
      </c>
      <c r="N456" s="2"/>
    </row>
    <row r="457" spans="1:14" ht="12.75">
      <c r="A457" s="49"/>
      <c r="B457" s="4"/>
      <c r="C457" s="5" t="s">
        <v>311</v>
      </c>
      <c r="D457" s="5"/>
      <c r="E457" s="2"/>
      <c r="F457" s="2"/>
      <c r="G457" s="2"/>
      <c r="H457" s="39"/>
      <c r="I457" s="3"/>
      <c r="J457" s="51"/>
      <c r="K457" s="51"/>
      <c r="L457" s="139"/>
      <c r="M457" s="140"/>
      <c r="N457" s="2"/>
    </row>
    <row r="458" spans="1:14" ht="12.75">
      <c r="A458" s="49"/>
      <c r="B458" s="4"/>
      <c r="C458" s="2"/>
      <c r="D458" s="2"/>
      <c r="E458" s="2"/>
      <c r="F458" s="2"/>
      <c r="G458" s="2"/>
      <c r="H458" s="39"/>
      <c r="I458" s="3"/>
      <c r="J458" s="51"/>
      <c r="K458" s="51"/>
      <c r="L458" s="139"/>
      <c r="M458" s="140"/>
      <c r="N458" s="2"/>
    </row>
    <row r="459" spans="1:14" ht="12.75">
      <c r="A459" s="49"/>
      <c r="B459" s="4" t="s">
        <v>165</v>
      </c>
      <c r="C459" s="2" t="s">
        <v>200</v>
      </c>
      <c r="D459" s="2"/>
      <c r="E459" s="2"/>
      <c r="F459" s="2"/>
      <c r="G459" s="2"/>
      <c r="H459" s="39"/>
      <c r="I459" s="3">
        <f>I461</f>
        <v>8000</v>
      </c>
      <c r="J459" s="51">
        <f>J461</f>
        <v>8000</v>
      </c>
      <c r="K459" s="51">
        <f>K461</f>
        <v>7000</v>
      </c>
      <c r="L459" s="139">
        <f>L461</f>
        <v>3157.36</v>
      </c>
      <c r="M459" s="140">
        <f t="shared" si="8"/>
        <v>39.467</v>
      </c>
      <c r="N459" s="2"/>
    </row>
    <row r="460" spans="1:14" ht="12.75">
      <c r="A460" s="49"/>
      <c r="B460" s="4"/>
      <c r="C460" s="2" t="s">
        <v>201</v>
      </c>
      <c r="D460" s="2"/>
      <c r="E460" s="2"/>
      <c r="F460" s="2"/>
      <c r="G460" s="2"/>
      <c r="H460" s="39"/>
      <c r="I460" s="3"/>
      <c r="J460" s="51"/>
      <c r="K460" s="51"/>
      <c r="L460" s="139"/>
      <c r="M460" s="140"/>
      <c r="N460" s="2"/>
    </row>
    <row r="461" spans="1:14" ht="12.75">
      <c r="A461" s="49"/>
      <c r="B461" s="4"/>
      <c r="C461" s="2">
        <v>4130</v>
      </c>
      <c r="D461" s="2" t="s">
        <v>133</v>
      </c>
      <c r="E461" s="2"/>
      <c r="F461" s="2"/>
      <c r="G461" s="2"/>
      <c r="H461" s="39"/>
      <c r="I461" s="3">
        <v>8000</v>
      </c>
      <c r="J461" s="51">
        <v>8000</v>
      </c>
      <c r="K461" s="51">
        <v>7000</v>
      </c>
      <c r="L461" s="139">
        <v>3157.36</v>
      </c>
      <c r="M461" s="140">
        <f t="shared" si="8"/>
        <v>39.467</v>
      </c>
      <c r="N461" s="2"/>
    </row>
    <row r="462" spans="1:14" ht="12.75">
      <c r="A462" s="49"/>
      <c r="B462" s="4"/>
      <c r="C462" s="2"/>
      <c r="D462" s="2"/>
      <c r="E462" s="2"/>
      <c r="F462" s="2"/>
      <c r="G462" s="2"/>
      <c r="H462" s="39"/>
      <c r="I462" s="3"/>
      <c r="J462" s="51"/>
      <c r="K462" s="51"/>
      <c r="L462" s="139"/>
      <c r="M462" s="140"/>
      <c r="N462" s="2"/>
    </row>
    <row r="463" spans="1:14" ht="12.75">
      <c r="A463" s="49"/>
      <c r="B463" s="4" t="s">
        <v>166</v>
      </c>
      <c r="C463" s="2" t="s">
        <v>64</v>
      </c>
      <c r="D463" s="2"/>
      <c r="E463" s="2"/>
      <c r="F463" s="2"/>
      <c r="G463" s="2"/>
      <c r="H463" s="39"/>
      <c r="I463" s="3">
        <f>I465</f>
        <v>314400</v>
      </c>
      <c r="J463" s="51">
        <f>J465+J466</f>
        <v>307500</v>
      </c>
      <c r="K463" s="51">
        <f>K465+K466</f>
        <v>256700</v>
      </c>
      <c r="L463" s="139">
        <f>L465</f>
        <v>143586.1</v>
      </c>
      <c r="M463" s="140">
        <f t="shared" si="8"/>
        <v>46.69466666666667</v>
      </c>
      <c r="N463" s="2"/>
    </row>
    <row r="464" spans="1:14" ht="12.75">
      <c r="A464" s="49"/>
      <c r="B464" s="4"/>
      <c r="C464" s="2" t="s">
        <v>202</v>
      </c>
      <c r="D464" s="2"/>
      <c r="E464" s="2"/>
      <c r="F464" s="2"/>
      <c r="G464" s="2"/>
      <c r="H464" s="39"/>
      <c r="I464" s="3"/>
      <c r="J464" s="51"/>
      <c r="K464" s="51"/>
      <c r="L464" s="139"/>
      <c r="M464" s="140"/>
      <c r="N464" s="2"/>
    </row>
    <row r="465" spans="1:14" ht="12.75">
      <c r="A465" s="49"/>
      <c r="B465" s="4"/>
      <c r="C465" s="2">
        <v>3110</v>
      </c>
      <c r="D465" s="2" t="s">
        <v>65</v>
      </c>
      <c r="E465" s="2"/>
      <c r="F465" s="2"/>
      <c r="G465" s="2"/>
      <c r="H465" s="39"/>
      <c r="I465" s="3">
        <v>314400</v>
      </c>
      <c r="J465" s="51">
        <v>302500</v>
      </c>
      <c r="K465" s="51">
        <v>251700</v>
      </c>
      <c r="L465" s="139">
        <v>143586.1</v>
      </c>
      <c r="M465" s="140">
        <f t="shared" si="8"/>
        <v>47.46647933884298</v>
      </c>
      <c r="N465" s="2"/>
    </row>
    <row r="466" spans="1:14" ht="12.75">
      <c r="A466" s="49"/>
      <c r="B466" s="4"/>
      <c r="C466" s="2">
        <v>4300</v>
      </c>
      <c r="D466" s="2" t="s">
        <v>266</v>
      </c>
      <c r="E466" s="2"/>
      <c r="F466" s="2"/>
      <c r="G466" s="2"/>
      <c r="H466" s="39"/>
      <c r="I466" s="3"/>
      <c r="J466" s="51">
        <v>5000</v>
      </c>
      <c r="K466" s="51">
        <v>5000</v>
      </c>
      <c r="L466" s="139">
        <v>0</v>
      </c>
      <c r="M466" s="140"/>
      <c r="N466" s="2"/>
    </row>
    <row r="467" spans="1:14" ht="12.75">
      <c r="A467" s="49"/>
      <c r="B467" s="4"/>
      <c r="C467" s="2"/>
      <c r="D467" s="2"/>
      <c r="E467" s="2"/>
      <c r="F467" s="2"/>
      <c r="G467" s="2"/>
      <c r="H467" s="39"/>
      <c r="I467" s="3"/>
      <c r="J467" s="51"/>
      <c r="K467" s="51"/>
      <c r="L467" s="139"/>
      <c r="M467" s="140"/>
      <c r="N467" s="2"/>
    </row>
    <row r="468" spans="1:14" ht="12.75">
      <c r="A468" s="49"/>
      <c r="B468" s="4" t="s">
        <v>167</v>
      </c>
      <c r="C468" s="2" t="s">
        <v>66</v>
      </c>
      <c r="D468" s="2"/>
      <c r="E468" s="2"/>
      <c r="F468" s="2"/>
      <c r="G468" s="2"/>
      <c r="H468" s="39"/>
      <c r="I468" s="3" t="e">
        <f>#REF!</f>
        <v>#REF!</v>
      </c>
      <c r="J468" s="51">
        <f>J469</f>
        <v>84500</v>
      </c>
      <c r="K468" s="51">
        <f>K469</f>
        <v>84500</v>
      </c>
      <c r="L468" s="139">
        <f>L469</f>
        <v>30715.56</v>
      </c>
      <c r="M468" s="140">
        <f t="shared" si="8"/>
        <v>36.349775147928995</v>
      </c>
      <c r="N468" s="2"/>
    </row>
    <row r="469" spans="1:14" ht="12.75">
      <c r="A469" s="49"/>
      <c r="B469" s="4"/>
      <c r="C469" s="2">
        <v>3110</v>
      </c>
      <c r="D469" s="2" t="s">
        <v>335</v>
      </c>
      <c r="E469" s="2"/>
      <c r="F469" s="2"/>
      <c r="G469" s="2"/>
      <c r="H469" s="39"/>
      <c r="I469" s="3"/>
      <c r="J469" s="51">
        <v>84500</v>
      </c>
      <c r="K469" s="51">
        <v>84500</v>
      </c>
      <c r="L469" s="139">
        <v>30715.56</v>
      </c>
      <c r="M469" s="140">
        <f t="shared" si="8"/>
        <v>36.349775147928995</v>
      </c>
      <c r="N469" s="2"/>
    </row>
    <row r="470" spans="1:14" ht="12.75">
      <c r="A470" s="49"/>
      <c r="B470" s="4"/>
      <c r="C470" s="2"/>
      <c r="D470" s="2"/>
      <c r="E470" s="2"/>
      <c r="F470" s="2"/>
      <c r="G470" s="2"/>
      <c r="H470" s="39"/>
      <c r="I470" s="3"/>
      <c r="J470" s="51"/>
      <c r="K470" s="51"/>
      <c r="L470" s="139"/>
      <c r="M470" s="140"/>
      <c r="N470" s="2"/>
    </row>
    <row r="471" spans="1:14" ht="12.75">
      <c r="A471" s="49"/>
      <c r="B471" s="4" t="s">
        <v>168</v>
      </c>
      <c r="C471" s="2" t="s">
        <v>63</v>
      </c>
      <c r="D471" s="2"/>
      <c r="E471" s="2"/>
      <c r="F471" s="2"/>
      <c r="G471" s="2"/>
      <c r="H471" s="39"/>
      <c r="I471" s="3" t="e">
        <f>I472+I473+I474+I475+I476+I477+I478+I479+I481+I487+I488+I489+#REF!</f>
        <v>#REF!</v>
      </c>
      <c r="J471" s="51">
        <f>J472+J473+J474+J475+J476+J477+J478+J479+J480+J481+J482+J483+J486+J487+J488+J489+J491+J493+J495</f>
        <v>349740</v>
      </c>
      <c r="K471" s="51">
        <f>K472+K473+K474+K475+K476+K477+K478+K479+K480+K481+K482+K483+K485+K487+K488+K489+K491+K493+K495</f>
        <v>353240</v>
      </c>
      <c r="L471" s="139">
        <f>L472+L473+L474+L475+L476+L477+L478+L479+L480+L481+L482+L483+L485+L487+L488+L489+L491+L493+L495</f>
        <v>173337.28</v>
      </c>
      <c r="M471" s="140">
        <f t="shared" si="8"/>
        <v>49.56175444616</v>
      </c>
      <c r="N471" s="2"/>
    </row>
    <row r="472" spans="1:14" ht="12.75">
      <c r="A472" s="49"/>
      <c r="B472" s="4"/>
      <c r="C472" s="2">
        <v>3020</v>
      </c>
      <c r="D472" s="2" t="s">
        <v>203</v>
      </c>
      <c r="E472" s="2"/>
      <c r="F472" s="2"/>
      <c r="G472" s="2"/>
      <c r="H472" s="39"/>
      <c r="I472" s="3">
        <v>835</v>
      </c>
      <c r="J472" s="51">
        <v>1280</v>
      </c>
      <c r="K472" s="51">
        <v>1280</v>
      </c>
      <c r="L472" s="139">
        <v>250</v>
      </c>
      <c r="M472" s="140">
        <f t="shared" si="8"/>
        <v>19.53125</v>
      </c>
      <c r="N472" s="2"/>
    </row>
    <row r="473" spans="1:14" ht="12.75">
      <c r="A473" s="49"/>
      <c r="B473" s="4"/>
      <c r="C473" s="2">
        <v>4010</v>
      </c>
      <c r="D473" s="2" t="s">
        <v>25</v>
      </c>
      <c r="E473" s="2"/>
      <c r="F473" s="2"/>
      <c r="G473" s="2"/>
      <c r="H473" s="39"/>
      <c r="I473" s="3">
        <v>153957</v>
      </c>
      <c r="J473" s="51">
        <v>223820</v>
      </c>
      <c r="K473" s="51">
        <v>223820</v>
      </c>
      <c r="L473" s="139">
        <v>103534.04</v>
      </c>
      <c r="M473" s="140">
        <f t="shared" si="8"/>
        <v>46.257724957555176</v>
      </c>
      <c r="N473" s="2"/>
    </row>
    <row r="474" spans="1:14" ht="12.75">
      <c r="A474" s="49"/>
      <c r="B474" s="4"/>
      <c r="C474" s="2">
        <v>4040</v>
      </c>
      <c r="D474" s="2" t="s">
        <v>26</v>
      </c>
      <c r="E474" s="2"/>
      <c r="F474" s="2"/>
      <c r="G474" s="2"/>
      <c r="H474" s="39"/>
      <c r="I474" s="3">
        <v>9900</v>
      </c>
      <c r="J474" s="51">
        <v>13520</v>
      </c>
      <c r="K474" s="51">
        <v>13520</v>
      </c>
      <c r="L474" s="139">
        <v>13517.28</v>
      </c>
      <c r="M474" s="140">
        <f t="shared" si="8"/>
        <v>99.97988165680475</v>
      </c>
      <c r="N474" s="2"/>
    </row>
    <row r="475" spans="1:14" ht="12.75">
      <c r="A475" s="49"/>
      <c r="B475" s="4"/>
      <c r="C475" s="2">
        <v>4110</v>
      </c>
      <c r="D475" s="2" t="s">
        <v>27</v>
      </c>
      <c r="E475" s="2"/>
      <c r="F475" s="2"/>
      <c r="G475" s="2"/>
      <c r="H475" s="39"/>
      <c r="I475" s="3">
        <v>29664</v>
      </c>
      <c r="J475" s="51">
        <v>38671</v>
      </c>
      <c r="K475" s="51">
        <v>38671</v>
      </c>
      <c r="L475" s="139">
        <v>18784.19</v>
      </c>
      <c r="M475" s="140">
        <f t="shared" si="8"/>
        <v>48.574358046081045</v>
      </c>
      <c r="N475" s="2"/>
    </row>
    <row r="476" spans="1:14" ht="12.75">
      <c r="A476" s="49"/>
      <c r="B476" s="4"/>
      <c r="C476" s="2">
        <v>4120</v>
      </c>
      <c r="D476" s="2" t="s">
        <v>28</v>
      </c>
      <c r="E476" s="2"/>
      <c r="F476" s="2"/>
      <c r="G476" s="2"/>
      <c r="H476" s="39"/>
      <c r="I476" s="3">
        <v>3996</v>
      </c>
      <c r="J476" s="51">
        <v>5899</v>
      </c>
      <c r="K476" s="51">
        <v>5899</v>
      </c>
      <c r="L476" s="139">
        <v>2865.57</v>
      </c>
      <c r="M476" s="140">
        <f t="shared" si="8"/>
        <v>48.57721647736905</v>
      </c>
      <c r="N476" s="2"/>
    </row>
    <row r="477" spans="1:14" ht="12.75">
      <c r="A477" s="49"/>
      <c r="B477" s="4"/>
      <c r="C477" s="5">
        <v>4170</v>
      </c>
      <c r="D477" s="5" t="s">
        <v>183</v>
      </c>
      <c r="E477" s="2"/>
      <c r="F477" s="2"/>
      <c r="G477" s="2"/>
      <c r="H477" s="39"/>
      <c r="I477" s="3">
        <v>8300</v>
      </c>
      <c r="J477" s="51">
        <v>8600</v>
      </c>
      <c r="K477" s="51">
        <v>8600</v>
      </c>
      <c r="L477" s="139">
        <v>3500</v>
      </c>
      <c r="M477" s="140">
        <f t="shared" si="8"/>
        <v>40.69767441860465</v>
      </c>
      <c r="N477" s="2"/>
    </row>
    <row r="478" spans="1:14" ht="12.75">
      <c r="A478" s="49"/>
      <c r="B478" s="4"/>
      <c r="C478" s="2">
        <v>4210</v>
      </c>
      <c r="D478" s="2" t="s">
        <v>9</v>
      </c>
      <c r="E478" s="2"/>
      <c r="F478" s="2"/>
      <c r="G478" s="2"/>
      <c r="H478" s="39"/>
      <c r="I478" s="3">
        <v>7800</v>
      </c>
      <c r="J478" s="51">
        <v>11400</v>
      </c>
      <c r="K478" s="51">
        <v>11400</v>
      </c>
      <c r="L478" s="139">
        <v>6923.71</v>
      </c>
      <c r="M478" s="140">
        <f t="shared" si="8"/>
        <v>60.734298245614035</v>
      </c>
      <c r="N478" s="2"/>
    </row>
    <row r="479" spans="1:14" ht="12.75">
      <c r="A479" s="49"/>
      <c r="B479" s="4"/>
      <c r="C479" s="2">
        <v>4260</v>
      </c>
      <c r="D479" s="2" t="s">
        <v>20</v>
      </c>
      <c r="E479" s="2"/>
      <c r="F479" s="2"/>
      <c r="G479" s="2"/>
      <c r="H479" s="39"/>
      <c r="I479" s="3">
        <v>5000</v>
      </c>
      <c r="J479" s="51">
        <v>5500</v>
      </c>
      <c r="K479" s="51">
        <v>5500</v>
      </c>
      <c r="L479" s="139">
        <v>2958.76</v>
      </c>
      <c r="M479" s="140">
        <f t="shared" si="8"/>
        <v>53.79563636363637</v>
      </c>
      <c r="N479" s="2"/>
    </row>
    <row r="480" spans="1:14" ht="12.75">
      <c r="A480" s="49"/>
      <c r="B480" s="4"/>
      <c r="C480" s="5">
        <v>4280</v>
      </c>
      <c r="D480" s="5" t="s">
        <v>280</v>
      </c>
      <c r="E480" s="2"/>
      <c r="F480" s="2"/>
      <c r="G480" s="2"/>
      <c r="H480" s="39"/>
      <c r="I480" s="3"/>
      <c r="J480" s="51">
        <v>300</v>
      </c>
      <c r="K480" s="51">
        <v>300</v>
      </c>
      <c r="L480" s="139">
        <v>124</v>
      </c>
      <c r="M480" s="140">
        <f t="shared" si="8"/>
        <v>41.333333333333336</v>
      </c>
      <c r="N480" s="2"/>
    </row>
    <row r="481" spans="1:14" ht="12.75">
      <c r="A481" s="49"/>
      <c r="B481" s="4"/>
      <c r="C481" s="2">
        <v>4300</v>
      </c>
      <c r="D481" s="2" t="s">
        <v>115</v>
      </c>
      <c r="E481" s="2"/>
      <c r="F481" s="2"/>
      <c r="G481" s="2"/>
      <c r="H481" s="39"/>
      <c r="I481" s="3">
        <v>24000</v>
      </c>
      <c r="J481" s="51">
        <v>14340</v>
      </c>
      <c r="K481" s="51">
        <v>13340</v>
      </c>
      <c r="L481" s="139">
        <v>5843.49</v>
      </c>
      <c r="M481" s="140">
        <f t="shared" si="8"/>
        <v>40.749581589958154</v>
      </c>
      <c r="N481" s="2"/>
    </row>
    <row r="482" spans="1:14" ht="12.75">
      <c r="A482" s="49"/>
      <c r="B482" s="4"/>
      <c r="C482" s="5">
        <v>4350</v>
      </c>
      <c r="D482" s="5" t="s">
        <v>336</v>
      </c>
      <c r="E482" s="2"/>
      <c r="F482" s="2"/>
      <c r="G482" s="2"/>
      <c r="H482" s="39"/>
      <c r="I482" s="3"/>
      <c r="J482" s="51">
        <v>1000</v>
      </c>
      <c r="K482" s="51">
        <v>1000</v>
      </c>
      <c r="L482" s="139">
        <v>313.89</v>
      </c>
      <c r="M482" s="140">
        <f t="shared" si="8"/>
        <v>31.389</v>
      </c>
      <c r="N482" s="2"/>
    </row>
    <row r="483" spans="1:14" ht="12.75">
      <c r="A483" s="49"/>
      <c r="B483" s="4"/>
      <c r="C483" s="5">
        <v>4360</v>
      </c>
      <c r="D483" s="5" t="s">
        <v>305</v>
      </c>
      <c r="E483" s="2"/>
      <c r="F483" s="2"/>
      <c r="G483" s="2"/>
      <c r="H483" s="39"/>
      <c r="I483" s="3"/>
      <c r="J483" s="51">
        <v>1200</v>
      </c>
      <c r="K483" s="51">
        <v>1200</v>
      </c>
      <c r="L483" s="139">
        <v>481.81</v>
      </c>
      <c r="M483" s="140">
        <f t="shared" si="8"/>
        <v>40.15083333333333</v>
      </c>
      <c r="N483" s="2"/>
    </row>
    <row r="484" spans="1:14" ht="12.75">
      <c r="A484" s="49"/>
      <c r="B484" s="4"/>
      <c r="C484" s="5" t="s">
        <v>256</v>
      </c>
      <c r="D484" s="5"/>
      <c r="E484" s="2"/>
      <c r="F484" s="2"/>
      <c r="G484" s="2"/>
      <c r="H484" s="39"/>
      <c r="I484" s="3"/>
      <c r="J484" s="51"/>
      <c r="K484" s="51"/>
      <c r="L484" s="139"/>
      <c r="M484" s="140"/>
      <c r="N484" s="2"/>
    </row>
    <row r="485" spans="1:14" ht="12.75">
      <c r="A485" s="49"/>
      <c r="B485" s="4"/>
      <c r="C485" s="5">
        <v>4370</v>
      </c>
      <c r="D485" s="5" t="s">
        <v>274</v>
      </c>
      <c r="E485" s="2"/>
      <c r="F485" s="2"/>
      <c r="G485" s="2"/>
      <c r="H485" s="39"/>
      <c r="I485" s="3"/>
      <c r="J485" s="51"/>
      <c r="K485" s="51">
        <v>4750</v>
      </c>
      <c r="L485" s="139">
        <v>2400.19</v>
      </c>
      <c r="M485" s="140"/>
      <c r="N485" s="2"/>
    </row>
    <row r="486" spans="1:14" ht="12.75">
      <c r="A486" s="49"/>
      <c r="B486" s="4"/>
      <c r="C486" s="5" t="s">
        <v>252</v>
      </c>
      <c r="D486" s="5"/>
      <c r="E486" s="2"/>
      <c r="F486" s="2"/>
      <c r="G486" s="2"/>
      <c r="H486" s="39"/>
      <c r="I486" s="3"/>
      <c r="J486" s="51">
        <v>5000</v>
      </c>
      <c r="K486" s="51"/>
      <c r="L486" s="139"/>
      <c r="M486" s="140"/>
      <c r="N486" s="2"/>
    </row>
    <row r="487" spans="1:14" ht="12.75">
      <c r="A487" s="49"/>
      <c r="B487" s="4"/>
      <c r="C487" s="2">
        <v>4410</v>
      </c>
      <c r="D487" s="2" t="s">
        <v>33</v>
      </c>
      <c r="E487" s="2"/>
      <c r="F487" s="2"/>
      <c r="G487" s="2"/>
      <c r="H487" s="39"/>
      <c r="I487" s="3">
        <v>6500</v>
      </c>
      <c r="J487" s="51">
        <v>8750</v>
      </c>
      <c r="K487" s="51">
        <v>8750</v>
      </c>
      <c r="L487" s="139">
        <v>3569.9</v>
      </c>
      <c r="M487" s="140">
        <f aca="true" t="shared" si="9" ref="M487:M507">L487/J487%</f>
        <v>40.798857142857145</v>
      </c>
      <c r="N487" s="2"/>
    </row>
    <row r="488" spans="1:14" ht="12.75">
      <c r="A488" s="49"/>
      <c r="B488" s="4"/>
      <c r="C488" s="2">
        <v>4430</v>
      </c>
      <c r="D488" s="2" t="s">
        <v>36</v>
      </c>
      <c r="E488" s="2"/>
      <c r="F488" s="2"/>
      <c r="G488" s="2"/>
      <c r="H488" s="39"/>
      <c r="I488" s="3">
        <v>500</v>
      </c>
      <c r="J488" s="51">
        <v>500</v>
      </c>
      <c r="K488" s="51">
        <v>500</v>
      </c>
      <c r="L488" s="139">
        <v>351</v>
      </c>
      <c r="M488" s="140">
        <f t="shared" si="9"/>
        <v>70.2</v>
      </c>
      <c r="N488" s="2"/>
    </row>
    <row r="489" spans="1:14" ht="12.75">
      <c r="A489" s="49"/>
      <c r="B489" s="4"/>
      <c r="C489" s="2">
        <v>4440</v>
      </c>
      <c r="D489" s="2" t="s">
        <v>71</v>
      </c>
      <c r="E489" s="2"/>
      <c r="F489" s="2"/>
      <c r="G489" s="2"/>
      <c r="H489" s="39"/>
      <c r="I489" s="3">
        <v>3100</v>
      </c>
      <c r="J489" s="51">
        <v>4460</v>
      </c>
      <c r="K489" s="51">
        <v>4710</v>
      </c>
      <c r="L489" s="139">
        <v>4460</v>
      </c>
      <c r="M489" s="140">
        <f t="shared" si="9"/>
        <v>100</v>
      </c>
      <c r="N489" s="2"/>
    </row>
    <row r="490" spans="1:14" ht="12.75">
      <c r="A490" s="49"/>
      <c r="B490" s="4"/>
      <c r="C490" s="2" t="s">
        <v>277</v>
      </c>
      <c r="D490" s="2"/>
      <c r="E490" s="2"/>
      <c r="F490" s="2"/>
      <c r="G490" s="2"/>
      <c r="H490" s="39"/>
      <c r="I490" s="3"/>
      <c r="J490" s="51"/>
      <c r="K490" s="51"/>
      <c r="L490" s="139"/>
      <c r="M490" s="140"/>
      <c r="N490" s="2"/>
    </row>
    <row r="491" spans="1:14" ht="12.75">
      <c r="A491" s="49"/>
      <c r="B491" s="4"/>
      <c r="C491" s="5">
        <v>4740</v>
      </c>
      <c r="D491" s="5" t="s">
        <v>338</v>
      </c>
      <c r="E491" s="2"/>
      <c r="F491" s="2"/>
      <c r="G491" s="2"/>
      <c r="H491" s="39"/>
      <c r="I491" s="3"/>
      <c r="J491" s="51">
        <v>800</v>
      </c>
      <c r="K491" s="51">
        <v>800</v>
      </c>
      <c r="L491" s="139">
        <v>341.28</v>
      </c>
      <c r="M491" s="140">
        <f t="shared" si="9"/>
        <v>42.66</v>
      </c>
      <c r="N491" s="2"/>
    </row>
    <row r="492" spans="1:14" ht="12.75">
      <c r="A492" s="49"/>
      <c r="B492" s="4"/>
      <c r="C492" s="5" t="s">
        <v>288</v>
      </c>
      <c r="D492" s="5"/>
      <c r="E492" s="2"/>
      <c r="F492" s="2"/>
      <c r="G492" s="2"/>
      <c r="H492" s="39"/>
      <c r="I492" s="3"/>
      <c r="J492" s="51"/>
      <c r="K492" s="51"/>
      <c r="L492" s="139"/>
      <c r="M492" s="140"/>
      <c r="N492" s="2"/>
    </row>
    <row r="493" spans="1:14" ht="12.75">
      <c r="A493" s="49"/>
      <c r="B493" s="4"/>
      <c r="C493" s="5" t="s">
        <v>339</v>
      </c>
      <c r="D493" s="5"/>
      <c r="E493" s="2"/>
      <c r="F493" s="2"/>
      <c r="G493" s="2"/>
      <c r="H493" s="39"/>
      <c r="I493" s="3"/>
      <c r="J493" s="51">
        <v>2000</v>
      </c>
      <c r="K493" s="51">
        <v>6500</v>
      </c>
      <c r="L493" s="139">
        <v>1433.17</v>
      </c>
      <c r="M493" s="140"/>
      <c r="N493" s="2"/>
    </row>
    <row r="494" spans="1:14" ht="12.75">
      <c r="A494" s="49"/>
      <c r="B494" s="4"/>
      <c r="C494" s="5" t="s">
        <v>311</v>
      </c>
      <c r="D494" s="5"/>
      <c r="E494" s="2"/>
      <c r="F494" s="2"/>
      <c r="G494" s="2"/>
      <c r="H494" s="39"/>
      <c r="I494" s="3"/>
      <c r="J494" s="51"/>
      <c r="K494" s="51"/>
      <c r="L494" s="139"/>
      <c r="M494" s="140"/>
      <c r="N494" s="2"/>
    </row>
    <row r="495" spans="1:14" ht="12.75">
      <c r="A495" s="49"/>
      <c r="B495" s="4"/>
      <c r="C495" s="5">
        <v>4700</v>
      </c>
      <c r="D495" s="5" t="s">
        <v>337</v>
      </c>
      <c r="E495" s="2"/>
      <c r="F495" s="2"/>
      <c r="G495" s="2"/>
      <c r="H495" s="39"/>
      <c r="I495" s="3"/>
      <c r="J495" s="51">
        <v>2700</v>
      </c>
      <c r="K495" s="51">
        <v>2700</v>
      </c>
      <c r="L495" s="139">
        <v>1685</v>
      </c>
      <c r="M495" s="140">
        <f t="shared" si="9"/>
        <v>62.407407407407405</v>
      </c>
      <c r="N495" s="2"/>
    </row>
    <row r="496" spans="1:14" ht="12.75">
      <c r="A496" s="49"/>
      <c r="B496" s="4"/>
      <c r="C496" s="5"/>
      <c r="D496" s="5"/>
      <c r="E496" s="2"/>
      <c r="F496" s="2"/>
      <c r="G496" s="2"/>
      <c r="H496" s="39"/>
      <c r="I496" s="3"/>
      <c r="J496" s="51"/>
      <c r="K496" s="51"/>
      <c r="L496" s="139"/>
      <c r="M496" s="140"/>
      <c r="N496" s="2"/>
    </row>
    <row r="497" spans="1:14" ht="12.75">
      <c r="A497" s="49"/>
      <c r="B497" s="4" t="s">
        <v>169</v>
      </c>
      <c r="C497" s="2" t="s">
        <v>121</v>
      </c>
      <c r="D497" s="2"/>
      <c r="E497" s="2"/>
      <c r="F497" s="2"/>
      <c r="G497" s="2"/>
      <c r="H497" s="39"/>
      <c r="I497" s="3">
        <f>I498+I499+I500</f>
        <v>22440</v>
      </c>
      <c r="J497" s="51">
        <f>J498+J499+J500</f>
        <v>21860</v>
      </c>
      <c r="K497" s="51">
        <f>K498+K499+K500</f>
        <v>13360</v>
      </c>
      <c r="L497" s="139">
        <f>L498+L499+L500</f>
        <v>3859.44</v>
      </c>
      <c r="M497" s="140">
        <f t="shared" si="9"/>
        <v>17.655260750228727</v>
      </c>
      <c r="N497" s="2"/>
    </row>
    <row r="498" spans="1:14" ht="12.75">
      <c r="A498" s="49"/>
      <c r="B498" s="4"/>
      <c r="C498" s="2">
        <v>4110</v>
      </c>
      <c r="D498" s="2" t="s">
        <v>122</v>
      </c>
      <c r="E498" s="2"/>
      <c r="F498" s="2"/>
      <c r="G498" s="2"/>
      <c r="H498" s="39"/>
      <c r="I498" s="3">
        <v>2440</v>
      </c>
      <c r="J498" s="51">
        <v>2104</v>
      </c>
      <c r="K498" s="51">
        <v>904</v>
      </c>
      <c r="L498" s="139">
        <v>321.94</v>
      </c>
      <c r="M498" s="140">
        <f t="shared" si="9"/>
        <v>15.301330798479087</v>
      </c>
      <c r="N498" s="2"/>
    </row>
    <row r="499" spans="1:14" ht="12.75">
      <c r="A499" s="49"/>
      <c r="B499" s="4"/>
      <c r="C499" s="5">
        <v>4170</v>
      </c>
      <c r="D499" s="5" t="s">
        <v>183</v>
      </c>
      <c r="E499" s="2"/>
      <c r="F499" s="2"/>
      <c r="G499" s="2"/>
      <c r="H499" s="39"/>
      <c r="I499" s="3">
        <v>20000</v>
      </c>
      <c r="J499" s="51">
        <v>14756</v>
      </c>
      <c r="K499" s="51">
        <v>7456</v>
      </c>
      <c r="L499" s="139">
        <v>2257.5</v>
      </c>
      <c r="M499" s="140">
        <f t="shared" si="9"/>
        <v>15.298861480075901</v>
      </c>
      <c r="N499" s="2"/>
    </row>
    <row r="500" spans="1:14" ht="12.75">
      <c r="A500" s="49"/>
      <c r="B500" s="4"/>
      <c r="C500" s="2">
        <v>4300</v>
      </c>
      <c r="D500" s="2" t="s">
        <v>6</v>
      </c>
      <c r="E500" s="2"/>
      <c r="F500" s="2"/>
      <c r="G500" s="2"/>
      <c r="H500" s="39"/>
      <c r="I500" s="3">
        <v>0</v>
      </c>
      <c r="J500" s="51">
        <v>5000</v>
      </c>
      <c r="K500" s="51">
        <v>5000</v>
      </c>
      <c r="L500" s="139">
        <v>1280</v>
      </c>
      <c r="M500" s="140">
        <f t="shared" si="9"/>
        <v>25.6</v>
      </c>
      <c r="N500" s="2"/>
    </row>
    <row r="501" spans="1:14" ht="12.75">
      <c r="A501" s="49"/>
      <c r="B501" s="4"/>
      <c r="C501" s="2"/>
      <c r="D501" s="2"/>
      <c r="E501" s="2"/>
      <c r="F501" s="2"/>
      <c r="G501" s="2"/>
      <c r="H501" s="39"/>
      <c r="I501" s="3"/>
      <c r="J501" s="51"/>
      <c r="K501" s="51"/>
      <c r="L501" s="139"/>
      <c r="M501" s="140"/>
      <c r="N501" s="2"/>
    </row>
    <row r="502" spans="1:14" ht="12.75">
      <c r="A502" s="49"/>
      <c r="B502" s="4" t="s">
        <v>170</v>
      </c>
      <c r="C502" s="2" t="s">
        <v>19</v>
      </c>
      <c r="D502" s="2"/>
      <c r="E502" s="2"/>
      <c r="F502" s="2"/>
      <c r="G502" s="2"/>
      <c r="H502" s="39"/>
      <c r="I502" s="3">
        <f>I505+I506</f>
        <v>143200</v>
      </c>
      <c r="J502" s="51">
        <f>J505+J506+J507</f>
        <v>190500</v>
      </c>
      <c r="K502" s="51">
        <f>K503+K506+K507</f>
        <v>224328</v>
      </c>
      <c r="L502" s="139">
        <f>L505+L506+L507</f>
        <v>117309.97</v>
      </c>
      <c r="M502" s="140">
        <f t="shared" si="9"/>
        <v>61.58003674540682</v>
      </c>
      <c r="N502" s="2"/>
    </row>
    <row r="503" spans="1:14" ht="12.75">
      <c r="A503" s="49"/>
      <c r="B503" s="4"/>
      <c r="C503" s="2">
        <v>2830</v>
      </c>
      <c r="D503" s="2" t="s">
        <v>171</v>
      </c>
      <c r="E503" s="2"/>
      <c r="F503" s="2"/>
      <c r="G503" s="2"/>
      <c r="H503" s="39"/>
      <c r="I503" s="3"/>
      <c r="J503" s="51"/>
      <c r="K503" s="51">
        <v>15500</v>
      </c>
      <c r="L503" s="139"/>
      <c r="M503" s="140"/>
      <c r="N503" s="2"/>
    </row>
    <row r="504" spans="1:14" ht="12.75">
      <c r="A504" s="49"/>
      <c r="B504" s="4"/>
      <c r="C504" s="2"/>
      <c r="D504" s="2" t="s">
        <v>172</v>
      </c>
      <c r="E504" s="2"/>
      <c r="F504" s="2"/>
      <c r="G504" s="2"/>
      <c r="H504" s="39"/>
      <c r="I504" s="3"/>
      <c r="J504" s="51"/>
      <c r="K504" s="51"/>
      <c r="L504" s="139"/>
      <c r="M504" s="140"/>
      <c r="N504" s="2"/>
    </row>
    <row r="505" spans="1:14" ht="12.75">
      <c r="A505" s="49"/>
      <c r="B505" s="4"/>
      <c r="C505" s="2"/>
      <c r="D505" s="5" t="s">
        <v>173</v>
      </c>
      <c r="E505" s="2"/>
      <c r="F505" s="2"/>
      <c r="G505" s="2"/>
      <c r="H505" s="39"/>
      <c r="I505" s="3">
        <v>16000</v>
      </c>
      <c r="J505" s="51">
        <v>15500</v>
      </c>
      <c r="K505" s="51"/>
      <c r="L505" s="139">
        <v>7750</v>
      </c>
      <c r="M505" s="140">
        <f t="shared" si="9"/>
        <v>50</v>
      </c>
      <c r="N505" s="2"/>
    </row>
    <row r="506" spans="1:14" ht="12.75">
      <c r="A506" s="49"/>
      <c r="B506" s="4"/>
      <c r="C506" s="2">
        <v>3110</v>
      </c>
      <c r="D506" s="2" t="s">
        <v>65</v>
      </c>
      <c r="E506" s="2"/>
      <c r="F506" s="2"/>
      <c r="G506" s="2"/>
      <c r="I506" s="3">
        <v>127200</v>
      </c>
      <c r="J506" s="51">
        <v>140000</v>
      </c>
      <c r="K506" s="51">
        <v>173828</v>
      </c>
      <c r="L506" s="139">
        <v>91164.23</v>
      </c>
      <c r="M506" s="140">
        <f t="shared" si="9"/>
        <v>65.11730714285714</v>
      </c>
      <c r="N506" s="2"/>
    </row>
    <row r="507" spans="1:14" ht="12.75">
      <c r="A507" s="49"/>
      <c r="B507" s="4"/>
      <c r="C507" s="2">
        <v>4300</v>
      </c>
      <c r="D507" s="5" t="s">
        <v>266</v>
      </c>
      <c r="E507" s="2"/>
      <c r="F507" s="2"/>
      <c r="G507" s="2"/>
      <c r="I507" s="3"/>
      <c r="J507" s="136">
        <v>35000</v>
      </c>
      <c r="K507" s="51">
        <v>35000</v>
      </c>
      <c r="L507" s="139">
        <v>18395.74</v>
      </c>
      <c r="M507" s="140">
        <f t="shared" si="9"/>
        <v>52.55925714285715</v>
      </c>
      <c r="N507" s="2"/>
    </row>
    <row r="508" spans="1:14" ht="12.75">
      <c r="A508" s="49"/>
      <c r="B508" s="4"/>
      <c r="C508" s="2">
        <v>6050</v>
      </c>
      <c r="D508" s="5" t="s">
        <v>7</v>
      </c>
      <c r="E508" s="2"/>
      <c r="F508" s="2"/>
      <c r="G508" s="2"/>
      <c r="H508" s="39"/>
      <c r="I508" s="3">
        <v>0</v>
      </c>
      <c r="J508" s="51"/>
      <c r="K508" s="51"/>
      <c r="L508" s="139"/>
      <c r="M508" s="140"/>
      <c r="N508" s="2"/>
    </row>
    <row r="509" spans="1:13" ht="13.5" thickBot="1">
      <c r="A509" s="4"/>
      <c r="B509" s="4"/>
      <c r="C509" s="2"/>
      <c r="D509" s="5"/>
      <c r="E509" s="2"/>
      <c r="F509" s="2"/>
      <c r="G509" s="2"/>
      <c r="H509" s="39"/>
      <c r="I509" s="3"/>
      <c r="J509" s="51"/>
      <c r="K509" s="51"/>
      <c r="L509" s="139"/>
      <c r="M509" s="165"/>
    </row>
    <row r="510" spans="1:13" ht="13.5" thickBot="1">
      <c r="A510" s="128" t="s">
        <v>368</v>
      </c>
      <c r="B510" s="121"/>
      <c r="C510" s="130" t="s">
        <v>369</v>
      </c>
      <c r="D510" s="122"/>
      <c r="E510" s="123"/>
      <c r="F510" s="123"/>
      <c r="G510" s="123"/>
      <c r="H510" s="124"/>
      <c r="I510" s="125"/>
      <c r="J510" s="135">
        <f>J512</f>
        <v>0</v>
      </c>
      <c r="K510" s="135">
        <f>K512</f>
        <v>43800</v>
      </c>
      <c r="L510" s="144">
        <f>L513+L514+L515+L516+L517+L518+L519</f>
        <v>912.5500000000001</v>
      </c>
      <c r="M510" s="141">
        <f>M512/L512*100</f>
        <v>0.22831050228310507</v>
      </c>
    </row>
    <row r="511" spans="1:13" ht="12.75">
      <c r="A511" s="129"/>
      <c r="B511" s="4"/>
      <c r="C511" s="108"/>
      <c r="D511" s="5"/>
      <c r="E511" s="2"/>
      <c r="F511" s="2"/>
      <c r="G511" s="2"/>
      <c r="H511" s="39"/>
      <c r="I511" s="3"/>
      <c r="J511" s="51"/>
      <c r="K511" s="51"/>
      <c r="L511" s="139"/>
      <c r="M511" s="152"/>
    </row>
    <row r="512" spans="1:13" ht="12.75">
      <c r="A512" s="129"/>
      <c r="B512" s="32" t="s">
        <v>370</v>
      </c>
      <c r="C512" s="2" t="s">
        <v>371</v>
      </c>
      <c r="D512" s="2"/>
      <c r="E512" s="2" t="s">
        <v>379</v>
      </c>
      <c r="F512" s="2"/>
      <c r="G512" s="2"/>
      <c r="H512" s="39"/>
      <c r="I512" s="3"/>
      <c r="J512" s="52"/>
      <c r="K512" s="54">
        <f>K513+K514+K515+K516+K517+K518+K519+K520+K521+K522+K523+K524+K525+K526+K528+K530+K532+K534+K536</f>
        <v>43800</v>
      </c>
      <c r="L512" s="139">
        <f>L513+L514+L515+L516+L517+L518+L519+L520+L521</f>
        <v>912.5500000000001</v>
      </c>
      <c r="M512" s="140">
        <f>L512/K512*100</f>
        <v>2.083447488584475</v>
      </c>
    </row>
    <row r="513" spans="1:13" ht="12.75">
      <c r="A513" s="129"/>
      <c r="B513" s="32"/>
      <c r="C513" s="2">
        <v>3119</v>
      </c>
      <c r="D513" s="2" t="s">
        <v>335</v>
      </c>
      <c r="E513" s="2"/>
      <c r="F513" s="2"/>
      <c r="G513" s="2"/>
      <c r="H513" s="39"/>
      <c r="I513" s="3"/>
      <c r="J513" s="52"/>
      <c r="K513" s="54">
        <v>4598</v>
      </c>
      <c r="L513" s="139">
        <v>0</v>
      </c>
      <c r="M513" s="140"/>
    </row>
    <row r="514" spans="1:13" ht="12.75">
      <c r="A514" s="129"/>
      <c r="B514" s="32"/>
      <c r="C514" s="2">
        <v>4018</v>
      </c>
      <c r="D514" s="2" t="s">
        <v>380</v>
      </c>
      <c r="E514" s="2"/>
      <c r="F514" s="2"/>
      <c r="G514" s="2"/>
      <c r="H514" s="39"/>
      <c r="I514" s="3"/>
      <c r="J514" s="52"/>
      <c r="K514" s="54">
        <v>9330</v>
      </c>
      <c r="L514" s="139">
        <v>731.27</v>
      </c>
      <c r="M514" s="140">
        <f aca="true" t="shared" si="10" ref="M514:M519">L514/K514*100</f>
        <v>7.837834941050375</v>
      </c>
    </row>
    <row r="515" spans="1:13" ht="12.75">
      <c r="A515" s="129"/>
      <c r="B515" s="32"/>
      <c r="C515" s="2">
        <v>4019</v>
      </c>
      <c r="D515" s="2" t="s">
        <v>380</v>
      </c>
      <c r="E515" s="2"/>
      <c r="F515" s="2"/>
      <c r="G515" s="2"/>
      <c r="H515" s="39"/>
      <c r="I515" s="3"/>
      <c r="J515" s="52"/>
      <c r="K515" s="54">
        <v>494</v>
      </c>
      <c r="L515" s="139">
        <v>38.73</v>
      </c>
      <c r="M515" s="140">
        <f t="shared" si="10"/>
        <v>7.840080971659918</v>
      </c>
    </row>
    <row r="516" spans="1:13" ht="12.75">
      <c r="A516" s="129"/>
      <c r="B516" s="32"/>
      <c r="C516" s="5">
        <v>4118</v>
      </c>
      <c r="D516" s="5" t="s">
        <v>381</v>
      </c>
      <c r="E516" s="2"/>
      <c r="F516" s="2"/>
      <c r="G516" s="2"/>
      <c r="H516" s="39"/>
      <c r="I516" s="3"/>
      <c r="J516" s="52"/>
      <c r="K516" s="54">
        <v>1500</v>
      </c>
      <c r="L516" s="139">
        <v>117.46</v>
      </c>
      <c r="M516" s="140">
        <f t="shared" si="10"/>
        <v>7.830666666666667</v>
      </c>
    </row>
    <row r="517" spans="1:13" ht="12.75">
      <c r="A517" s="129"/>
      <c r="B517" s="32"/>
      <c r="C517" s="5">
        <v>4119</v>
      </c>
      <c r="D517" s="5" t="s">
        <v>381</v>
      </c>
      <c r="E517" s="2"/>
      <c r="F517" s="2"/>
      <c r="G517" s="2"/>
      <c r="H517" s="39"/>
      <c r="I517" s="3"/>
      <c r="J517" s="52"/>
      <c r="K517" s="54">
        <v>79</v>
      </c>
      <c r="L517" s="139">
        <v>6.22</v>
      </c>
      <c r="M517" s="140">
        <f t="shared" si="10"/>
        <v>7.873417721518987</v>
      </c>
    </row>
    <row r="518" spans="1:13" ht="12.75">
      <c r="A518" s="129"/>
      <c r="B518" s="32"/>
      <c r="C518" s="5">
        <v>4128</v>
      </c>
      <c r="D518" s="5" t="s">
        <v>382</v>
      </c>
      <c r="E518" s="2"/>
      <c r="F518" s="2"/>
      <c r="G518" s="2"/>
      <c r="H518" s="39"/>
      <c r="I518" s="3"/>
      <c r="J518" s="52"/>
      <c r="K518" s="54">
        <v>230</v>
      </c>
      <c r="L518" s="139">
        <v>17.92</v>
      </c>
      <c r="M518" s="140">
        <f t="shared" si="10"/>
        <v>7.791304347826087</v>
      </c>
    </row>
    <row r="519" spans="1:13" ht="12.75">
      <c r="A519" s="129"/>
      <c r="B519" s="32"/>
      <c r="C519" s="5">
        <v>4129</v>
      </c>
      <c r="D519" s="5" t="s">
        <v>382</v>
      </c>
      <c r="E519" s="2"/>
      <c r="F519" s="2"/>
      <c r="G519" s="2"/>
      <c r="H519" s="39"/>
      <c r="I519" s="3"/>
      <c r="J519" s="52"/>
      <c r="K519" s="54">
        <v>12</v>
      </c>
      <c r="L519" s="139">
        <v>0.95</v>
      </c>
      <c r="M519" s="140">
        <f t="shared" si="10"/>
        <v>7.916666666666666</v>
      </c>
    </row>
    <row r="520" spans="1:13" ht="12.75">
      <c r="A520" s="129"/>
      <c r="B520" s="32"/>
      <c r="C520" s="5">
        <v>4178</v>
      </c>
      <c r="D520" s="5" t="s">
        <v>340</v>
      </c>
      <c r="E520" s="2"/>
      <c r="F520" s="2"/>
      <c r="G520" s="2"/>
      <c r="H520" s="39"/>
      <c r="I520" s="3"/>
      <c r="J520" s="52"/>
      <c r="K520" s="54">
        <v>9288</v>
      </c>
      <c r="L520" s="139">
        <v>0</v>
      </c>
      <c r="M520" s="140"/>
    </row>
    <row r="521" spans="1:13" ht="12.75">
      <c r="A521" s="129"/>
      <c r="B521" s="32"/>
      <c r="C521" s="131">
        <v>4179</v>
      </c>
      <c r="D521" s="131" t="s">
        <v>340</v>
      </c>
      <c r="E521" s="33"/>
      <c r="F521" s="33"/>
      <c r="G521" s="33"/>
      <c r="H521" s="56"/>
      <c r="I521" s="34"/>
      <c r="J521" s="53"/>
      <c r="K521" s="53">
        <v>492</v>
      </c>
      <c r="L521" s="139">
        <v>0</v>
      </c>
      <c r="M521" s="140"/>
    </row>
    <row r="522" spans="1:13" ht="12.75">
      <c r="A522" s="129"/>
      <c r="B522" s="32"/>
      <c r="C522" s="131">
        <v>4218</v>
      </c>
      <c r="D522" s="131" t="s">
        <v>353</v>
      </c>
      <c r="E522" s="33"/>
      <c r="F522" s="33"/>
      <c r="G522" s="33"/>
      <c r="H522" s="56"/>
      <c r="I522" s="34"/>
      <c r="J522" s="53"/>
      <c r="K522" s="53">
        <v>5155</v>
      </c>
      <c r="L522" s="139">
        <v>0</v>
      </c>
      <c r="M522" s="140"/>
    </row>
    <row r="523" spans="1:13" ht="12.75">
      <c r="A523" s="129"/>
      <c r="B523" s="32"/>
      <c r="C523" s="131">
        <v>4219</v>
      </c>
      <c r="D523" s="131" t="s">
        <v>353</v>
      </c>
      <c r="E523" s="33"/>
      <c r="F523" s="33"/>
      <c r="G523" s="33"/>
      <c r="H523" s="56"/>
      <c r="I523" s="34"/>
      <c r="J523" s="53"/>
      <c r="K523" s="53">
        <v>273</v>
      </c>
      <c r="L523" s="139">
        <v>0</v>
      </c>
      <c r="M523" s="140"/>
    </row>
    <row r="524" spans="1:13" ht="12.75">
      <c r="A524" s="129"/>
      <c r="B524" s="32"/>
      <c r="C524" s="131">
        <v>4308</v>
      </c>
      <c r="D524" s="131" t="s">
        <v>266</v>
      </c>
      <c r="E524" s="33"/>
      <c r="F524" s="33"/>
      <c r="G524" s="33"/>
      <c r="H524" s="56"/>
      <c r="I524" s="34"/>
      <c r="J524" s="53"/>
      <c r="K524" s="53">
        <v>10988</v>
      </c>
      <c r="L524" s="139">
        <v>0</v>
      </c>
      <c r="M524" s="140"/>
    </row>
    <row r="525" spans="1:13" ht="12.75">
      <c r="A525" s="129"/>
      <c r="B525" s="32"/>
      <c r="C525" s="131">
        <v>4309</v>
      </c>
      <c r="D525" s="131" t="s">
        <v>266</v>
      </c>
      <c r="E525" s="33"/>
      <c r="F525" s="33"/>
      <c r="G525" s="33"/>
      <c r="H525" s="56"/>
      <c r="I525" s="34"/>
      <c r="J525" s="53"/>
      <c r="K525" s="53">
        <v>582</v>
      </c>
      <c r="L525" s="139">
        <v>0</v>
      </c>
      <c r="M525" s="140"/>
    </row>
    <row r="526" spans="1:13" ht="12.75">
      <c r="A526" s="129"/>
      <c r="B526" s="32"/>
      <c r="C526" s="131">
        <v>4378</v>
      </c>
      <c r="D526" s="131" t="s">
        <v>313</v>
      </c>
      <c r="E526" s="33"/>
      <c r="F526" s="33"/>
      <c r="G526" s="33"/>
      <c r="H526" s="56"/>
      <c r="I526" s="34"/>
      <c r="J526" s="53"/>
      <c r="K526" s="53">
        <v>522</v>
      </c>
      <c r="L526" s="139">
        <v>0</v>
      </c>
      <c r="M526" s="140"/>
    </row>
    <row r="527" spans="1:13" ht="12.75">
      <c r="A527" s="129"/>
      <c r="B527" s="32"/>
      <c r="C527" s="5" t="s">
        <v>252</v>
      </c>
      <c r="D527" s="131"/>
      <c r="E527" s="33"/>
      <c r="F527" s="33"/>
      <c r="G527" s="33"/>
      <c r="H527" s="56"/>
      <c r="I527" s="34"/>
      <c r="J527" s="53"/>
      <c r="K527" s="53"/>
      <c r="L527" s="139"/>
      <c r="M527" s="140"/>
    </row>
    <row r="528" spans="1:13" ht="12.75">
      <c r="A528" s="129"/>
      <c r="B528" s="32"/>
      <c r="C528" s="131">
        <v>4379</v>
      </c>
      <c r="D528" s="131" t="s">
        <v>313</v>
      </c>
      <c r="E528" s="33"/>
      <c r="F528" s="33"/>
      <c r="G528" s="33"/>
      <c r="H528" s="56"/>
      <c r="I528" s="34"/>
      <c r="J528" s="53"/>
      <c r="K528" s="53">
        <v>28</v>
      </c>
      <c r="L528" s="139">
        <v>0</v>
      </c>
      <c r="M528" s="140"/>
    </row>
    <row r="529" spans="1:13" ht="12.75">
      <c r="A529" s="129"/>
      <c r="B529" s="32"/>
      <c r="C529" s="5" t="s">
        <v>252</v>
      </c>
      <c r="D529" s="131"/>
      <c r="E529" s="33"/>
      <c r="F529" s="33"/>
      <c r="G529" s="33"/>
      <c r="H529" s="56"/>
      <c r="I529" s="34"/>
      <c r="J529" s="53"/>
      <c r="K529" s="53"/>
      <c r="L529" s="139"/>
      <c r="M529" s="140"/>
    </row>
    <row r="530" spans="1:13" ht="12.75">
      <c r="A530" s="129"/>
      <c r="B530" s="32"/>
      <c r="C530" s="131">
        <v>4748</v>
      </c>
      <c r="D530" s="131" t="s">
        <v>287</v>
      </c>
      <c r="E530" s="33"/>
      <c r="F530" s="33"/>
      <c r="G530" s="33"/>
      <c r="H530" s="56"/>
      <c r="I530" s="34"/>
      <c r="J530" s="53"/>
      <c r="K530" s="53">
        <v>91</v>
      </c>
      <c r="L530" s="139">
        <v>0</v>
      </c>
      <c r="M530" s="140"/>
    </row>
    <row r="531" spans="1:13" ht="12.75">
      <c r="A531" s="129"/>
      <c r="B531" s="32"/>
      <c r="C531" s="5" t="s">
        <v>383</v>
      </c>
      <c r="D531" s="131"/>
      <c r="E531" s="33"/>
      <c r="F531" s="33"/>
      <c r="G531" s="33"/>
      <c r="H531" s="56"/>
      <c r="I531" s="34"/>
      <c r="J531" s="53"/>
      <c r="K531" s="53"/>
      <c r="L531" s="139"/>
      <c r="M531" s="140"/>
    </row>
    <row r="532" spans="1:13" ht="12.75">
      <c r="A532" s="129"/>
      <c r="B532" s="32"/>
      <c r="C532" s="131">
        <v>4749</v>
      </c>
      <c r="D532" s="33" t="s">
        <v>287</v>
      </c>
      <c r="E532" s="33"/>
      <c r="F532" s="33"/>
      <c r="G532" s="33"/>
      <c r="H532" s="56"/>
      <c r="I532" s="34"/>
      <c r="J532" s="53"/>
      <c r="K532" s="53">
        <v>5</v>
      </c>
      <c r="L532" s="139">
        <v>0</v>
      </c>
      <c r="M532" s="140"/>
    </row>
    <row r="533" spans="1:13" ht="12.75">
      <c r="A533" s="129"/>
      <c r="B533" s="32"/>
      <c r="C533" s="5" t="s">
        <v>383</v>
      </c>
      <c r="D533" s="33"/>
      <c r="E533" s="33"/>
      <c r="F533" s="33"/>
      <c r="G533" s="33"/>
      <c r="H533" s="56"/>
      <c r="I533" s="34"/>
      <c r="J533" s="53"/>
      <c r="K533" s="53"/>
      <c r="L533" s="139"/>
      <c r="M533" s="140"/>
    </row>
    <row r="534" spans="1:13" ht="12.75">
      <c r="A534" s="129"/>
      <c r="B534" s="32"/>
      <c r="C534" s="131">
        <v>4758</v>
      </c>
      <c r="D534" s="33" t="s">
        <v>384</v>
      </c>
      <c r="E534" s="33"/>
      <c r="F534" s="33"/>
      <c r="G534" s="33"/>
      <c r="H534" s="56"/>
      <c r="I534" s="34"/>
      <c r="J534" s="53"/>
      <c r="K534" s="53">
        <v>126</v>
      </c>
      <c r="L534" s="139">
        <v>0</v>
      </c>
      <c r="M534" s="140"/>
    </row>
    <row r="535" spans="1:13" ht="12.75">
      <c r="A535" s="129"/>
      <c r="B535" s="32"/>
      <c r="C535" s="5" t="s">
        <v>290</v>
      </c>
      <c r="D535" s="33"/>
      <c r="E535" s="33"/>
      <c r="F535" s="33"/>
      <c r="G535" s="33"/>
      <c r="H535" s="56"/>
      <c r="I535" s="34"/>
      <c r="J535" s="53"/>
      <c r="K535" s="53"/>
      <c r="L535" s="139"/>
      <c r="M535" s="140"/>
    </row>
    <row r="536" spans="1:13" ht="12.75">
      <c r="A536" s="129"/>
      <c r="B536" s="32"/>
      <c r="C536" s="131">
        <v>4759</v>
      </c>
      <c r="D536" s="33" t="s">
        <v>384</v>
      </c>
      <c r="E536" s="33"/>
      <c r="F536" s="33"/>
      <c r="G536" s="33"/>
      <c r="H536" s="56"/>
      <c r="I536" s="34"/>
      <c r="J536" s="53"/>
      <c r="K536" s="53">
        <v>7</v>
      </c>
      <c r="L536" s="139">
        <v>0</v>
      </c>
      <c r="M536" s="140"/>
    </row>
    <row r="537" spans="1:13" ht="12.75">
      <c r="A537" s="129"/>
      <c r="B537" s="32"/>
      <c r="C537" s="5" t="s">
        <v>290</v>
      </c>
      <c r="D537" s="33"/>
      <c r="E537" s="33"/>
      <c r="F537" s="33"/>
      <c r="G537" s="33"/>
      <c r="H537" s="56"/>
      <c r="I537" s="34"/>
      <c r="J537" s="53"/>
      <c r="K537" s="53"/>
      <c r="L537" s="139"/>
      <c r="M537" s="140"/>
    </row>
    <row r="538" spans="1:13" ht="13.5" thickBot="1">
      <c r="A538" s="129"/>
      <c r="B538" s="32"/>
      <c r="C538" s="131"/>
      <c r="D538" s="33"/>
      <c r="E538" s="33"/>
      <c r="F538" s="33"/>
      <c r="G538" s="33"/>
      <c r="H538" s="56"/>
      <c r="I538" s="34"/>
      <c r="J538" s="53"/>
      <c r="K538" s="53"/>
      <c r="L538" s="139"/>
      <c r="M538" s="152"/>
    </row>
    <row r="539" spans="1:13" ht="13.5" thickBot="1">
      <c r="A539" s="161" t="s">
        <v>67</v>
      </c>
      <c r="B539" s="137"/>
      <c r="C539" s="146" t="s">
        <v>68</v>
      </c>
      <c r="D539" s="146"/>
      <c r="E539" s="146"/>
      <c r="F539" s="146"/>
      <c r="G539" s="146"/>
      <c r="H539" s="147"/>
      <c r="I539" s="148" t="e">
        <f>I541+I557+I568+I572</f>
        <v>#REF!</v>
      </c>
      <c r="J539" s="143">
        <f>J541+J557+J568+J572</f>
        <v>381398</v>
      </c>
      <c r="K539" s="143">
        <f>K541+K556+K568+K572</f>
        <v>428693</v>
      </c>
      <c r="L539" s="144">
        <f>L541+L557+L568+L572</f>
        <v>215364.81</v>
      </c>
      <c r="M539" s="141">
        <f>L539/J539%</f>
        <v>56.46721010597853</v>
      </c>
    </row>
    <row r="540" spans="1:13" ht="12.75">
      <c r="A540" s="49"/>
      <c r="B540" s="4"/>
      <c r="C540" s="2"/>
      <c r="D540" s="2"/>
      <c r="E540" s="2"/>
      <c r="F540" s="2"/>
      <c r="G540" s="2"/>
      <c r="H540" s="39"/>
      <c r="I540" s="3"/>
      <c r="J540" s="51"/>
      <c r="K540" s="51"/>
      <c r="L540" s="127"/>
      <c r="M540" s="152"/>
    </row>
    <row r="541" spans="1:13" ht="12.75">
      <c r="A541" s="49"/>
      <c r="B541" s="4" t="s">
        <v>69</v>
      </c>
      <c r="C541" s="2" t="s">
        <v>70</v>
      </c>
      <c r="D541" s="2"/>
      <c r="E541" s="2"/>
      <c r="F541" s="2"/>
      <c r="G541" s="2"/>
      <c r="H541" s="39"/>
      <c r="I541" s="3">
        <f>I542+I543+I544+I545+I546+I548+I549+I550+I552+I553+I554</f>
        <v>404335</v>
      </c>
      <c r="J541" s="51">
        <f>J542+J543+J544+J545+J546+J547+J548+J549+J550+J551+J552+J553+J554</f>
        <v>274703</v>
      </c>
      <c r="K541" s="51">
        <f>K542+K543+K544+K545+K546+K547+K548+K549+K550+K551+K552+K553+K554</f>
        <v>288575</v>
      </c>
      <c r="L541" s="139">
        <f>L542+L543+L544+L545+L546+L547+L548+L549+L550+L551+L552+L553+L554</f>
        <v>150211.35</v>
      </c>
      <c r="M541" s="140">
        <f>L541/K541*100</f>
        <v>52.052793901065584</v>
      </c>
    </row>
    <row r="542" spans="1:13" ht="12.75">
      <c r="A542" s="49"/>
      <c r="B542" s="4"/>
      <c r="C542" s="2">
        <v>3020</v>
      </c>
      <c r="D542" s="2" t="s">
        <v>203</v>
      </c>
      <c r="E542" s="2"/>
      <c r="F542" s="2"/>
      <c r="G542" s="2"/>
      <c r="H542" s="39"/>
      <c r="I542" s="3">
        <v>16663</v>
      </c>
      <c r="J542" s="51">
        <v>18336</v>
      </c>
      <c r="K542" s="51">
        <v>19101</v>
      </c>
      <c r="L542" s="139">
        <v>8675.92</v>
      </c>
      <c r="M542" s="140">
        <f aca="true" t="shared" si="11" ref="M542:M569">L542/J542%</f>
        <v>47.316317626527045</v>
      </c>
    </row>
    <row r="543" spans="1:13" ht="12.75">
      <c r="A543" s="49"/>
      <c r="B543" s="4"/>
      <c r="C543" s="2">
        <v>4010</v>
      </c>
      <c r="D543" s="2" t="s">
        <v>25</v>
      </c>
      <c r="E543" s="2"/>
      <c r="F543" s="2"/>
      <c r="G543" s="2"/>
      <c r="H543" s="39"/>
      <c r="I543" s="3">
        <v>260897</v>
      </c>
      <c r="J543" s="51">
        <v>174467</v>
      </c>
      <c r="K543" s="51">
        <v>183908</v>
      </c>
      <c r="L543" s="139">
        <v>93632.07</v>
      </c>
      <c r="M543" s="140">
        <f t="shared" si="11"/>
        <v>53.66749585881571</v>
      </c>
    </row>
    <row r="544" spans="1:13" ht="12.75">
      <c r="A544" s="49"/>
      <c r="B544" s="4"/>
      <c r="C544" s="2">
        <v>4040</v>
      </c>
      <c r="D544" s="2" t="s">
        <v>26</v>
      </c>
      <c r="E544" s="2"/>
      <c r="F544" s="2"/>
      <c r="G544" s="2"/>
      <c r="H544" s="39"/>
      <c r="I544" s="3">
        <v>19855</v>
      </c>
      <c r="J544" s="51">
        <v>13684</v>
      </c>
      <c r="K544" s="51">
        <v>13684</v>
      </c>
      <c r="L544" s="139">
        <v>12345.48</v>
      </c>
      <c r="M544" s="140">
        <f t="shared" si="11"/>
        <v>90.21835720549547</v>
      </c>
    </row>
    <row r="545" spans="1:13" ht="12.75">
      <c r="A545" s="49"/>
      <c r="B545" s="4"/>
      <c r="C545" s="2">
        <v>4110</v>
      </c>
      <c r="D545" s="2" t="s">
        <v>27</v>
      </c>
      <c r="E545" s="2"/>
      <c r="F545" s="2"/>
      <c r="G545" s="2"/>
      <c r="H545" s="39"/>
      <c r="I545" s="3">
        <v>50985</v>
      </c>
      <c r="J545" s="51">
        <v>30991</v>
      </c>
      <c r="K545" s="51">
        <v>32566</v>
      </c>
      <c r="L545" s="139">
        <v>17208.35</v>
      </c>
      <c r="M545" s="140">
        <f t="shared" si="11"/>
        <v>55.52692717240488</v>
      </c>
    </row>
    <row r="546" spans="1:13" ht="12.75">
      <c r="A546" s="49"/>
      <c r="B546" s="4"/>
      <c r="C546" s="2">
        <v>4120</v>
      </c>
      <c r="D546" s="2" t="s">
        <v>28</v>
      </c>
      <c r="E546" s="2"/>
      <c r="F546" s="2"/>
      <c r="G546" s="2"/>
      <c r="H546" s="39"/>
      <c r="I546" s="3">
        <v>6982</v>
      </c>
      <c r="J546" s="51">
        <v>4803</v>
      </c>
      <c r="K546" s="51">
        <v>5067</v>
      </c>
      <c r="L546" s="139">
        <v>2737.49</v>
      </c>
      <c r="M546" s="140">
        <f t="shared" si="11"/>
        <v>56.99541952946075</v>
      </c>
    </row>
    <row r="547" spans="1:13" ht="12.75">
      <c r="A547" s="49"/>
      <c r="B547" s="4"/>
      <c r="C547" s="5">
        <v>4170</v>
      </c>
      <c r="D547" s="5" t="s">
        <v>340</v>
      </c>
      <c r="E547" s="2"/>
      <c r="F547" s="2"/>
      <c r="G547" s="2"/>
      <c r="H547" s="39"/>
      <c r="I547" s="3"/>
      <c r="J547" s="51">
        <v>800</v>
      </c>
      <c r="K547" s="51">
        <v>1800</v>
      </c>
      <c r="L547" s="139">
        <v>0</v>
      </c>
      <c r="M547" s="140">
        <f t="shared" si="11"/>
        <v>0</v>
      </c>
    </row>
    <row r="548" spans="1:13" ht="12.75">
      <c r="A548" s="49"/>
      <c r="B548" s="4"/>
      <c r="C548" s="2">
        <v>4210</v>
      </c>
      <c r="D548" s="2" t="s">
        <v>9</v>
      </c>
      <c r="E548" s="2"/>
      <c r="F548" s="2"/>
      <c r="G548" s="2"/>
      <c r="H548" s="39"/>
      <c r="I548" s="3">
        <v>16980</v>
      </c>
      <c r="J548" s="51">
        <v>11105</v>
      </c>
      <c r="K548" s="51">
        <v>11105</v>
      </c>
      <c r="L548" s="139">
        <v>3606.85</v>
      </c>
      <c r="M548" s="140">
        <f t="shared" si="11"/>
        <v>32.4795137325529</v>
      </c>
    </row>
    <row r="549" spans="1:13" ht="12.75">
      <c r="A549" s="49"/>
      <c r="B549" s="4"/>
      <c r="C549" s="2">
        <v>4240</v>
      </c>
      <c r="D549" s="2" t="s">
        <v>148</v>
      </c>
      <c r="E549" s="2"/>
      <c r="F549" s="2"/>
      <c r="G549" s="2"/>
      <c r="H549" s="39"/>
      <c r="I549" s="3">
        <v>700</v>
      </c>
      <c r="J549" s="51">
        <v>1700</v>
      </c>
      <c r="K549" s="51">
        <v>1700</v>
      </c>
      <c r="L549" s="139">
        <v>27</v>
      </c>
      <c r="M549" s="140">
        <f t="shared" si="11"/>
        <v>1.588235294117647</v>
      </c>
    </row>
    <row r="550" spans="1:13" ht="12.75">
      <c r="A550" s="49"/>
      <c r="B550" s="4"/>
      <c r="C550" s="5">
        <v>4270</v>
      </c>
      <c r="D550" s="5" t="s">
        <v>46</v>
      </c>
      <c r="E550" s="2"/>
      <c r="F550" s="2"/>
      <c r="G550" s="2"/>
      <c r="H550" s="39"/>
      <c r="I550" s="3">
        <v>3000</v>
      </c>
      <c r="J550" s="51">
        <v>3300</v>
      </c>
      <c r="K550" s="51">
        <v>2300</v>
      </c>
      <c r="L550" s="139">
        <v>0</v>
      </c>
      <c r="M550" s="140"/>
    </row>
    <row r="551" spans="1:13" ht="12.75">
      <c r="A551" s="49"/>
      <c r="B551" s="4"/>
      <c r="C551" s="5">
        <v>4280</v>
      </c>
      <c r="D551" s="5" t="s">
        <v>280</v>
      </c>
      <c r="E551" s="2"/>
      <c r="F551" s="2"/>
      <c r="G551" s="2"/>
      <c r="H551" s="39"/>
      <c r="I551" s="3"/>
      <c r="J551" s="51">
        <v>470</v>
      </c>
      <c r="K551" s="51">
        <v>470</v>
      </c>
      <c r="L551" s="139">
        <v>0</v>
      </c>
      <c r="M551" s="140"/>
    </row>
    <row r="552" spans="1:13" ht="12.75">
      <c r="A552" s="49"/>
      <c r="B552" s="4"/>
      <c r="C552" s="2">
        <v>4300</v>
      </c>
      <c r="D552" s="2" t="s">
        <v>115</v>
      </c>
      <c r="E552" s="2"/>
      <c r="F552" s="2"/>
      <c r="G552" s="2"/>
      <c r="H552" s="39"/>
      <c r="I552" s="3">
        <v>10100</v>
      </c>
      <c r="J552" s="51">
        <v>500</v>
      </c>
      <c r="K552" s="51">
        <v>500</v>
      </c>
      <c r="L552" s="139">
        <v>0</v>
      </c>
      <c r="M552" s="140"/>
    </row>
    <row r="553" spans="1:13" ht="12.75">
      <c r="A553" s="49"/>
      <c r="B553" s="4"/>
      <c r="C553" s="5">
        <v>4410</v>
      </c>
      <c r="D553" s="5" t="s">
        <v>33</v>
      </c>
      <c r="E553" s="2"/>
      <c r="F553" s="2"/>
      <c r="G553" s="2"/>
      <c r="H553" s="39"/>
      <c r="I553" s="3">
        <v>200</v>
      </c>
      <c r="J553" s="51">
        <v>400</v>
      </c>
      <c r="K553" s="51">
        <v>400</v>
      </c>
      <c r="L553" s="139">
        <v>0</v>
      </c>
      <c r="M553" s="140"/>
    </row>
    <row r="554" spans="1:13" ht="12.75">
      <c r="A554" s="49"/>
      <c r="B554" s="4"/>
      <c r="C554" s="2">
        <v>4440</v>
      </c>
      <c r="D554" s="2" t="s">
        <v>71</v>
      </c>
      <c r="E554" s="2"/>
      <c r="F554" s="2"/>
      <c r="G554" s="2"/>
      <c r="H554" s="39"/>
      <c r="I554" s="3">
        <v>17973</v>
      </c>
      <c r="J554" s="51">
        <v>14147</v>
      </c>
      <c r="K554" s="51">
        <v>15974</v>
      </c>
      <c r="L554" s="139">
        <v>11978.19</v>
      </c>
      <c r="M554" s="140">
        <f t="shared" si="11"/>
        <v>84.66947055912915</v>
      </c>
    </row>
    <row r="555" spans="1:13" ht="12.75">
      <c r="A555" s="49"/>
      <c r="B555" s="4"/>
      <c r="C555" s="2"/>
      <c r="D555" s="2"/>
      <c r="E555" s="2"/>
      <c r="F555" s="2"/>
      <c r="G555" s="2"/>
      <c r="H555" s="39"/>
      <c r="I555" s="3"/>
      <c r="J555" s="51"/>
      <c r="K555" s="51"/>
      <c r="L555" s="139"/>
      <c r="M555" s="140"/>
    </row>
    <row r="556" spans="1:13" ht="12.75">
      <c r="A556" s="49"/>
      <c r="B556" s="4" t="s">
        <v>72</v>
      </c>
      <c r="C556" s="2" t="s">
        <v>73</v>
      </c>
      <c r="D556" s="2"/>
      <c r="E556" s="2"/>
      <c r="F556" s="2"/>
      <c r="G556" s="2"/>
      <c r="H556" s="39"/>
      <c r="I556" s="3"/>
      <c r="J556" s="51"/>
      <c r="K556" s="51">
        <f>K558+K559+K560+K561+K562+K563+K564</f>
        <v>58850</v>
      </c>
      <c r="L556" s="139"/>
      <c r="M556" s="140"/>
    </row>
    <row r="557" spans="1:13" ht="12.75">
      <c r="A557" s="49"/>
      <c r="B557" s="4"/>
      <c r="C557" s="2" t="s">
        <v>144</v>
      </c>
      <c r="D557" s="2"/>
      <c r="E557" s="2"/>
      <c r="F557" s="2"/>
      <c r="G557" s="2"/>
      <c r="H557" s="39"/>
      <c r="I557" s="3">
        <f>I560+I561+I562+I563</f>
        <v>49000</v>
      </c>
      <c r="J557" s="51">
        <f>J558+J559+J560+J561+J563+J562+J566</f>
        <v>50950</v>
      </c>
      <c r="K557" s="51"/>
      <c r="L557" s="139">
        <f>L558+L559+L560+L561+L562+L563+L564</f>
        <v>17809.89</v>
      </c>
      <c r="M557" s="140">
        <f t="shared" si="11"/>
        <v>34.955623159960744</v>
      </c>
    </row>
    <row r="558" spans="1:13" ht="12.75">
      <c r="A558" s="49"/>
      <c r="B558" s="4"/>
      <c r="C558" s="2">
        <v>4110</v>
      </c>
      <c r="D558" s="2" t="s">
        <v>27</v>
      </c>
      <c r="E558" s="2"/>
      <c r="F558" s="2"/>
      <c r="G558" s="2"/>
      <c r="H558" s="39"/>
      <c r="I558" s="3">
        <v>0</v>
      </c>
      <c r="J558" s="51">
        <v>95</v>
      </c>
      <c r="K558" s="51">
        <v>275</v>
      </c>
      <c r="L558" s="139">
        <v>0</v>
      </c>
      <c r="M558" s="140"/>
    </row>
    <row r="559" spans="1:13" ht="12.75">
      <c r="A559" s="49"/>
      <c r="B559" s="4"/>
      <c r="C559" s="2">
        <v>4120</v>
      </c>
      <c r="D559" s="2" t="s">
        <v>28</v>
      </c>
      <c r="E559" s="2"/>
      <c r="F559" s="2"/>
      <c r="G559" s="2"/>
      <c r="H559" s="39"/>
      <c r="I559" s="3">
        <v>0</v>
      </c>
      <c r="J559" s="51">
        <v>15</v>
      </c>
      <c r="K559" s="51">
        <v>15</v>
      </c>
      <c r="L559" s="139">
        <v>0</v>
      </c>
      <c r="M559" s="140"/>
    </row>
    <row r="560" spans="1:13" ht="12.75">
      <c r="A560" s="49"/>
      <c r="B560" s="4"/>
      <c r="C560" s="2">
        <v>4170</v>
      </c>
      <c r="D560" s="2" t="s">
        <v>183</v>
      </c>
      <c r="E560" s="2"/>
      <c r="F560" s="2"/>
      <c r="G560" s="2"/>
      <c r="H560" s="39"/>
      <c r="I560" s="3">
        <v>17200</v>
      </c>
      <c r="J560" s="51">
        <v>19640</v>
      </c>
      <c r="K560" s="51">
        <v>19460</v>
      </c>
      <c r="L560" s="139">
        <v>2700</v>
      </c>
      <c r="M560" s="140">
        <f t="shared" si="11"/>
        <v>13.747454175152749</v>
      </c>
    </row>
    <row r="561" spans="1:13" ht="12.75">
      <c r="A561" s="49"/>
      <c r="B561" s="4"/>
      <c r="C561" s="2">
        <v>4210</v>
      </c>
      <c r="D561" s="2" t="s">
        <v>9</v>
      </c>
      <c r="E561" s="2"/>
      <c r="F561" s="2"/>
      <c r="G561" s="2"/>
      <c r="H561" s="39"/>
      <c r="I561" s="3">
        <v>12300</v>
      </c>
      <c r="J561" s="51">
        <v>10500</v>
      </c>
      <c r="K561" s="51">
        <v>12200</v>
      </c>
      <c r="L561" s="139">
        <v>5377.95</v>
      </c>
      <c r="M561" s="140">
        <f t="shared" si="11"/>
        <v>51.21857142857143</v>
      </c>
    </row>
    <row r="562" spans="1:13" ht="12.75">
      <c r="A562" s="49"/>
      <c r="B562" s="4"/>
      <c r="C562" s="2">
        <v>4260</v>
      </c>
      <c r="D562" s="2" t="s">
        <v>20</v>
      </c>
      <c r="E562" s="2"/>
      <c r="F562" s="2"/>
      <c r="G562" s="2"/>
      <c r="H562" s="39"/>
      <c r="I562" s="3">
        <v>3000</v>
      </c>
      <c r="J562" s="51">
        <v>2000</v>
      </c>
      <c r="K562" s="51">
        <v>2000</v>
      </c>
      <c r="L562" s="139">
        <v>627.63</v>
      </c>
      <c r="M562" s="140">
        <f t="shared" si="11"/>
        <v>31.3815</v>
      </c>
    </row>
    <row r="563" spans="1:13" ht="12.75">
      <c r="A563" s="49"/>
      <c r="B563" s="4"/>
      <c r="C563" s="5">
        <v>4300</v>
      </c>
      <c r="D563" s="5" t="s">
        <v>129</v>
      </c>
      <c r="E563" s="2"/>
      <c r="F563" s="2"/>
      <c r="G563" s="2"/>
      <c r="H563" s="39"/>
      <c r="I563" s="3">
        <v>16500</v>
      </c>
      <c r="J563" s="51">
        <v>18100</v>
      </c>
      <c r="K563" s="51">
        <v>24300</v>
      </c>
      <c r="L563" s="139">
        <v>9018.91</v>
      </c>
      <c r="M563" s="140">
        <f t="shared" si="11"/>
        <v>49.82823204419889</v>
      </c>
    </row>
    <row r="564" spans="1:13" ht="12.75">
      <c r="A564" s="49"/>
      <c r="B564" s="4"/>
      <c r="C564" s="5">
        <v>4370</v>
      </c>
      <c r="D564" s="5" t="s">
        <v>305</v>
      </c>
      <c r="E564" s="2"/>
      <c r="F564" s="2"/>
      <c r="G564" s="2"/>
      <c r="H564" s="39"/>
      <c r="I564" s="3"/>
      <c r="J564" s="51"/>
      <c r="K564" s="51">
        <v>600</v>
      </c>
      <c r="L564" s="139">
        <v>85.4</v>
      </c>
      <c r="M564" s="140"/>
    </row>
    <row r="565" spans="1:13" ht="12.75">
      <c r="A565" s="49"/>
      <c r="B565" s="4"/>
      <c r="C565" s="5" t="s">
        <v>252</v>
      </c>
      <c r="D565" s="5"/>
      <c r="E565" s="2"/>
      <c r="F565" s="2"/>
      <c r="G565" s="2"/>
      <c r="H565" s="39"/>
      <c r="I565" s="3"/>
      <c r="J565" s="51"/>
      <c r="K565" s="51"/>
      <c r="L565" s="139"/>
      <c r="M565" s="140"/>
    </row>
    <row r="566" spans="1:13" ht="12.75">
      <c r="A566" s="49"/>
      <c r="B566" s="4"/>
      <c r="C566" s="5">
        <v>4410</v>
      </c>
      <c r="D566" s="5" t="s">
        <v>341</v>
      </c>
      <c r="E566" s="2"/>
      <c r="F566" s="2"/>
      <c r="G566" s="2"/>
      <c r="H566" s="39"/>
      <c r="I566" s="3"/>
      <c r="J566" s="51">
        <v>600</v>
      </c>
      <c r="K566" s="51"/>
      <c r="L566" s="139"/>
      <c r="M566" s="140"/>
    </row>
    <row r="567" spans="1:13" ht="12.75">
      <c r="A567" s="49"/>
      <c r="B567" s="4"/>
      <c r="C567" s="2"/>
      <c r="D567" s="2"/>
      <c r="E567" s="2"/>
      <c r="F567" s="2"/>
      <c r="G567" s="2"/>
      <c r="H567" s="39"/>
      <c r="I567" s="3"/>
      <c r="J567" s="51"/>
      <c r="K567" s="51"/>
      <c r="L567" s="139"/>
      <c r="M567" s="140"/>
    </row>
    <row r="568" spans="1:13" ht="12.75">
      <c r="A568" s="49"/>
      <c r="B568" s="4" t="s">
        <v>174</v>
      </c>
      <c r="C568" s="2" t="s">
        <v>175</v>
      </c>
      <c r="D568" s="2"/>
      <c r="E568" s="2"/>
      <c r="F568" s="2"/>
      <c r="G568" s="2"/>
      <c r="H568" s="39"/>
      <c r="I568" s="3" t="e">
        <f>I569+#REF!</f>
        <v>#REF!</v>
      </c>
      <c r="J568" s="51">
        <f>J569+J570</f>
        <v>54000</v>
      </c>
      <c r="K568" s="51">
        <f>K569+K570</f>
        <v>79523</v>
      </c>
      <c r="L568" s="139">
        <f>L569</f>
        <v>47343.57</v>
      </c>
      <c r="M568" s="140">
        <f t="shared" si="11"/>
        <v>87.67327777777778</v>
      </c>
    </row>
    <row r="569" spans="1:13" ht="12.75">
      <c r="A569" s="49"/>
      <c r="B569" s="4"/>
      <c r="C569" s="2">
        <v>3240</v>
      </c>
      <c r="D569" s="2" t="s">
        <v>237</v>
      </c>
      <c r="E569" s="2"/>
      <c r="F569" s="2"/>
      <c r="G569" s="2"/>
      <c r="H569" s="39"/>
      <c r="I569" s="3">
        <v>123500</v>
      </c>
      <c r="J569" s="51">
        <v>53000</v>
      </c>
      <c r="K569" s="51">
        <v>78523</v>
      </c>
      <c r="L569" s="139">
        <v>47343.57</v>
      </c>
      <c r="M569" s="140">
        <f t="shared" si="11"/>
        <v>89.32749056603774</v>
      </c>
    </row>
    <row r="570" spans="1:13" ht="12.75">
      <c r="A570" s="49"/>
      <c r="B570" s="4"/>
      <c r="C570" s="5">
        <v>3260</v>
      </c>
      <c r="D570" s="5" t="s">
        <v>342</v>
      </c>
      <c r="E570" s="2"/>
      <c r="F570" s="2"/>
      <c r="G570" s="2"/>
      <c r="H570" s="39"/>
      <c r="I570" s="3"/>
      <c r="J570" s="51">
        <v>1000</v>
      </c>
      <c r="K570" s="51">
        <v>1000</v>
      </c>
      <c r="L570" s="139">
        <v>0</v>
      </c>
      <c r="M570" s="140"/>
    </row>
    <row r="571" spans="1:13" ht="12.75">
      <c r="A571" s="49"/>
      <c r="B571" s="4"/>
      <c r="C571" s="2"/>
      <c r="D571" s="2"/>
      <c r="E571" s="2"/>
      <c r="F571" s="2"/>
      <c r="G571" s="2"/>
      <c r="H571" s="39"/>
      <c r="I571" s="3"/>
      <c r="J571" s="51"/>
      <c r="K571" s="51"/>
      <c r="L571" s="139"/>
      <c r="M571" s="140"/>
    </row>
    <row r="572" spans="1:13" ht="12.75">
      <c r="A572" s="49"/>
      <c r="B572" s="4" t="s">
        <v>139</v>
      </c>
      <c r="C572" s="2" t="s">
        <v>140</v>
      </c>
      <c r="D572" s="2"/>
      <c r="E572" s="2"/>
      <c r="F572" s="2"/>
      <c r="G572" s="2"/>
      <c r="H572" s="39"/>
      <c r="I572" s="3">
        <f>I573</f>
        <v>1376</v>
      </c>
      <c r="J572" s="51">
        <f>J573+J574</f>
        <v>1745</v>
      </c>
      <c r="K572" s="51">
        <f>K573+K574</f>
        <v>1745</v>
      </c>
      <c r="L572" s="139">
        <f>L573</f>
        <v>0</v>
      </c>
      <c r="M572" s="140"/>
    </row>
    <row r="573" spans="1:13" ht="12.75">
      <c r="A573" s="49"/>
      <c r="B573" s="4"/>
      <c r="C573" s="2">
        <v>4300</v>
      </c>
      <c r="D573" s="2" t="s">
        <v>129</v>
      </c>
      <c r="E573" s="2"/>
      <c r="F573" s="2"/>
      <c r="G573" s="2"/>
      <c r="H573" s="39"/>
      <c r="I573" s="3">
        <v>1376</v>
      </c>
      <c r="J573" s="51">
        <v>1645</v>
      </c>
      <c r="K573" s="51">
        <v>1645</v>
      </c>
      <c r="L573" s="139">
        <v>0</v>
      </c>
      <c r="M573" s="140"/>
    </row>
    <row r="574" spans="1:13" ht="12.75">
      <c r="A574" s="49"/>
      <c r="B574" s="4"/>
      <c r="C574" s="5">
        <v>4410</v>
      </c>
      <c r="D574" s="5" t="s">
        <v>341</v>
      </c>
      <c r="E574" s="2"/>
      <c r="F574" s="2"/>
      <c r="G574" s="2"/>
      <c r="H574" s="39"/>
      <c r="I574" s="3"/>
      <c r="J574" s="51">
        <v>100</v>
      </c>
      <c r="K574" s="51">
        <v>100</v>
      </c>
      <c r="L574" s="139">
        <v>0</v>
      </c>
      <c r="M574" s="140"/>
    </row>
    <row r="575" spans="1:13" ht="13.5" thickBot="1">
      <c r="A575" s="49"/>
      <c r="B575" s="4"/>
      <c r="C575" s="2"/>
      <c r="D575" s="2"/>
      <c r="E575" s="2"/>
      <c r="F575" s="2"/>
      <c r="G575" s="2"/>
      <c r="H575" s="39"/>
      <c r="I575" s="3"/>
      <c r="J575" s="52"/>
      <c r="K575" s="52"/>
      <c r="L575" s="139"/>
      <c r="M575" s="140"/>
    </row>
    <row r="576" spans="1:13" ht="13.5" thickBot="1">
      <c r="A576" s="137" t="s">
        <v>74</v>
      </c>
      <c r="B576" s="138"/>
      <c r="C576" s="146" t="s">
        <v>75</v>
      </c>
      <c r="D576" s="146"/>
      <c r="E576" s="146"/>
      <c r="F576" s="146"/>
      <c r="G576" s="146"/>
      <c r="H576" s="147"/>
      <c r="I576" s="148" t="e">
        <f>I578+I585+I589+I592+I602+I606</f>
        <v>#REF!</v>
      </c>
      <c r="J576" s="143">
        <f>J578+J585+J589+J592+J602+J606</f>
        <v>5363860</v>
      </c>
      <c r="K576" s="143">
        <f>K578+K585+K589+K592+K597+K602+K606</f>
        <v>5430810</v>
      </c>
      <c r="L576" s="144">
        <f>L578+L585+L589+L592+L597+L602+L606</f>
        <v>404652.39</v>
      </c>
      <c r="M576" s="141">
        <f>L576/J576%</f>
        <v>7.544052044609666</v>
      </c>
    </row>
    <row r="577" spans="1:13" ht="12.75">
      <c r="A577" s="49"/>
      <c r="B577" s="4"/>
      <c r="C577" s="2"/>
      <c r="D577" s="2"/>
      <c r="E577" s="2"/>
      <c r="F577" s="2"/>
      <c r="G577" s="2"/>
      <c r="H577" s="39"/>
      <c r="I577" s="3"/>
      <c r="J577" s="51"/>
      <c r="K577" s="51"/>
      <c r="L577" s="127"/>
      <c r="M577" s="178"/>
    </row>
    <row r="578" spans="1:13" ht="12.75">
      <c r="A578" s="49"/>
      <c r="B578" s="4" t="s">
        <v>79</v>
      </c>
      <c r="C578" s="2" t="s">
        <v>80</v>
      </c>
      <c r="D578" s="2"/>
      <c r="E578" s="2"/>
      <c r="F578" s="2"/>
      <c r="G578" s="2"/>
      <c r="H578" s="39"/>
      <c r="I578" s="3">
        <f>I579+I580</f>
        <v>3669000</v>
      </c>
      <c r="J578" s="51">
        <f>J579+J580</f>
        <v>4550000</v>
      </c>
      <c r="K578" s="51">
        <f>K579+K580+K581</f>
        <v>4550000</v>
      </c>
      <c r="L578" s="139">
        <f>L579+L580+L581</f>
        <v>169756.51</v>
      </c>
      <c r="M578" s="178">
        <f>L578/K578*100</f>
        <v>3.730912307692308</v>
      </c>
    </row>
    <row r="579" spans="1:13" ht="12.75">
      <c r="A579" s="49"/>
      <c r="B579" s="4"/>
      <c r="C579" s="2">
        <v>4300</v>
      </c>
      <c r="D579" s="2" t="s">
        <v>129</v>
      </c>
      <c r="E579" s="2"/>
      <c r="F579" s="2"/>
      <c r="G579" s="2"/>
      <c r="H579" s="39"/>
      <c r="I579" s="3">
        <v>319000</v>
      </c>
      <c r="J579" s="51">
        <v>250000</v>
      </c>
      <c r="K579" s="51">
        <v>250000</v>
      </c>
      <c r="L579" s="139">
        <v>132393.87</v>
      </c>
      <c r="M579" s="178">
        <f>L579/K579*100</f>
        <v>52.957547999999996</v>
      </c>
    </row>
    <row r="580" spans="1:13" ht="12.75">
      <c r="A580" s="49"/>
      <c r="B580" s="4"/>
      <c r="C580" s="2">
        <v>6050</v>
      </c>
      <c r="D580" s="2" t="s">
        <v>7</v>
      </c>
      <c r="E580" s="2"/>
      <c r="F580" s="2"/>
      <c r="G580" s="2"/>
      <c r="H580" s="39"/>
      <c r="I580" s="3">
        <v>3350000</v>
      </c>
      <c r="J580" s="51">
        <v>4300000</v>
      </c>
      <c r="K580" s="51">
        <v>510000</v>
      </c>
      <c r="L580" s="139">
        <v>20318.64</v>
      </c>
      <c r="M580" s="178">
        <f>L580/K580*100</f>
        <v>3.984047058823529</v>
      </c>
    </row>
    <row r="581" spans="1:13" ht="12.75">
      <c r="A581" s="49"/>
      <c r="B581" s="4"/>
      <c r="C581" s="2">
        <v>6210</v>
      </c>
      <c r="D581" s="2" t="s">
        <v>346</v>
      </c>
      <c r="E581" s="2"/>
      <c r="F581" s="2"/>
      <c r="G581" s="2"/>
      <c r="H581" s="39"/>
      <c r="I581" s="3"/>
      <c r="J581" s="51"/>
      <c r="K581" s="51">
        <v>3790000</v>
      </c>
      <c r="L581" s="139">
        <v>17044</v>
      </c>
      <c r="M581" s="178">
        <f>L581/K581*100</f>
        <v>0.4497097625329815</v>
      </c>
    </row>
    <row r="582" spans="1:13" ht="12.75">
      <c r="A582" s="49"/>
      <c r="B582" s="4"/>
      <c r="C582" s="5" t="s">
        <v>372</v>
      </c>
      <c r="D582" s="5"/>
      <c r="E582" s="2"/>
      <c r="F582" s="2"/>
      <c r="G582" s="2"/>
      <c r="H582" s="39"/>
      <c r="I582" s="3"/>
      <c r="J582" s="51"/>
      <c r="K582" s="51"/>
      <c r="L582" s="139"/>
      <c r="M582" s="178"/>
    </row>
    <row r="583" spans="1:13" ht="12.75">
      <c r="A583" s="49"/>
      <c r="B583" s="4"/>
      <c r="C583" s="5" t="s">
        <v>373</v>
      </c>
      <c r="D583" s="5"/>
      <c r="E583" s="2"/>
      <c r="F583" s="2"/>
      <c r="G583" s="2"/>
      <c r="H583" s="39"/>
      <c r="I583" s="3"/>
      <c r="J583" s="51"/>
      <c r="K583" s="51"/>
      <c r="L583" s="139"/>
      <c r="M583" s="178"/>
    </row>
    <row r="584" spans="1:13" ht="12.75">
      <c r="A584" s="49"/>
      <c r="B584" s="4"/>
      <c r="C584" s="5"/>
      <c r="D584" s="5"/>
      <c r="E584" s="2"/>
      <c r="F584" s="2"/>
      <c r="G584" s="2"/>
      <c r="H584" s="39"/>
      <c r="I584" s="3"/>
      <c r="J584" s="51"/>
      <c r="K584" s="51"/>
      <c r="L584" s="139"/>
      <c r="M584" s="178"/>
    </row>
    <row r="585" spans="1:13" ht="12.75">
      <c r="A585" s="49"/>
      <c r="B585" s="4" t="s">
        <v>181</v>
      </c>
      <c r="C585" s="5" t="s">
        <v>182</v>
      </c>
      <c r="D585" s="5"/>
      <c r="E585" s="2"/>
      <c r="F585" s="2"/>
      <c r="G585" s="2"/>
      <c r="H585" s="39"/>
      <c r="I585" s="3" t="e">
        <f>#REF!+I587</f>
        <v>#REF!</v>
      </c>
      <c r="J585" s="51">
        <f>J587</f>
        <v>35000</v>
      </c>
      <c r="K585" s="51">
        <f>K586+K587</f>
        <v>35500</v>
      </c>
      <c r="L585" s="139">
        <f>L587</f>
        <v>10448.6</v>
      </c>
      <c r="M585" s="178">
        <f>L585/K585*100</f>
        <v>29.432676056338032</v>
      </c>
    </row>
    <row r="586" spans="1:13" ht="12.75">
      <c r="A586" s="49"/>
      <c r="B586" s="4"/>
      <c r="C586" s="5">
        <v>4210</v>
      </c>
      <c r="D586" s="5" t="s">
        <v>353</v>
      </c>
      <c r="E586" s="2"/>
      <c r="F586" s="2"/>
      <c r="G586" s="2"/>
      <c r="H586" s="39"/>
      <c r="I586" s="3"/>
      <c r="J586" s="51"/>
      <c r="K586" s="51">
        <v>500</v>
      </c>
      <c r="L586" s="139">
        <v>0</v>
      </c>
      <c r="M586" s="178"/>
    </row>
    <row r="587" spans="1:13" ht="12.75">
      <c r="A587" s="49"/>
      <c r="B587" s="4"/>
      <c r="C587" s="5">
        <v>4300</v>
      </c>
      <c r="D587" s="5" t="s">
        <v>129</v>
      </c>
      <c r="E587" s="2"/>
      <c r="F587" s="2"/>
      <c r="G587" s="2"/>
      <c r="H587" s="39"/>
      <c r="I587" s="3">
        <v>15000</v>
      </c>
      <c r="J587" s="51">
        <v>35000</v>
      </c>
      <c r="K587" s="51">
        <v>35000</v>
      </c>
      <c r="L587" s="139">
        <v>10448.6</v>
      </c>
      <c r="M587" s="178">
        <f>L587/K587*100</f>
        <v>29.853142857142856</v>
      </c>
    </row>
    <row r="588" spans="1:13" ht="12.75">
      <c r="A588" s="49"/>
      <c r="B588" s="4"/>
      <c r="C588" s="5"/>
      <c r="D588" s="5"/>
      <c r="E588" s="2"/>
      <c r="F588" s="2"/>
      <c r="G588" s="2"/>
      <c r="H588" s="39"/>
      <c r="I588" s="3"/>
      <c r="J588" s="51"/>
      <c r="K588" s="51"/>
      <c r="L588" s="139"/>
      <c r="M588" s="178"/>
    </row>
    <row r="589" spans="1:13" ht="12.75">
      <c r="A589" s="49"/>
      <c r="B589" s="4" t="s">
        <v>176</v>
      </c>
      <c r="C589" s="5" t="s">
        <v>177</v>
      </c>
      <c r="D589" s="5"/>
      <c r="E589" s="2"/>
      <c r="F589" s="2"/>
      <c r="G589" s="2"/>
      <c r="H589" s="39"/>
      <c r="I589" s="3">
        <f>I590</f>
        <v>14000</v>
      </c>
      <c r="J589" s="51">
        <f>J590</f>
        <v>15000</v>
      </c>
      <c r="K589" s="51">
        <f>K590</f>
        <v>15000</v>
      </c>
      <c r="L589" s="139">
        <f>L590</f>
        <v>5917</v>
      </c>
      <c r="M589" s="178">
        <f>L589/K589*100</f>
        <v>39.446666666666665</v>
      </c>
    </row>
    <row r="590" spans="1:13" ht="12.75">
      <c r="A590" s="49"/>
      <c r="B590" s="4"/>
      <c r="C590" s="5">
        <v>4300</v>
      </c>
      <c r="D590" s="5" t="s">
        <v>129</v>
      </c>
      <c r="E590" s="2"/>
      <c r="F590" s="2"/>
      <c r="G590" s="2"/>
      <c r="H590" s="39"/>
      <c r="I590" s="3">
        <v>14000</v>
      </c>
      <c r="J590" s="51">
        <v>15000</v>
      </c>
      <c r="K590" s="51">
        <v>15000</v>
      </c>
      <c r="L590" s="139">
        <v>5917</v>
      </c>
      <c r="M590" s="178">
        <f>L590/K590*100</f>
        <v>39.446666666666665</v>
      </c>
    </row>
    <row r="591" spans="1:13" ht="12.75">
      <c r="A591" s="49"/>
      <c r="B591" s="4"/>
      <c r="C591" s="2"/>
      <c r="D591" s="2"/>
      <c r="E591" s="2"/>
      <c r="F591" s="2"/>
      <c r="G591" s="2"/>
      <c r="H591" s="39"/>
      <c r="I591" s="3"/>
      <c r="J591" s="51"/>
      <c r="K591" s="51"/>
      <c r="L591" s="139"/>
      <c r="M591" s="178"/>
    </row>
    <row r="592" spans="1:13" ht="12.75">
      <c r="A592" s="49"/>
      <c r="B592" s="4" t="s">
        <v>76</v>
      </c>
      <c r="C592" s="2" t="s">
        <v>77</v>
      </c>
      <c r="D592" s="2"/>
      <c r="E592" s="2"/>
      <c r="F592" s="2"/>
      <c r="G592" s="2"/>
      <c r="H592" s="39"/>
      <c r="I592" s="3">
        <f>I593+I594+I595</f>
        <v>438070</v>
      </c>
      <c r="J592" s="51">
        <f>J593+J594+J595</f>
        <v>627000</v>
      </c>
      <c r="K592" s="51">
        <f>K593+K594+K595</f>
        <v>627000</v>
      </c>
      <c r="L592" s="139">
        <f>L593+L594+L595</f>
        <v>126500.76</v>
      </c>
      <c r="M592" s="178">
        <f>L592/K592*100</f>
        <v>20.17555980861244</v>
      </c>
    </row>
    <row r="593" spans="1:13" ht="12.75">
      <c r="A593" s="49"/>
      <c r="B593" s="4"/>
      <c r="C593" s="2">
        <v>4260</v>
      </c>
      <c r="D593" s="2" t="s">
        <v>20</v>
      </c>
      <c r="E593" s="2"/>
      <c r="F593" s="2"/>
      <c r="G593" s="2"/>
      <c r="H593" s="39"/>
      <c r="I593" s="3">
        <v>175000</v>
      </c>
      <c r="J593" s="51">
        <v>175000</v>
      </c>
      <c r="K593" s="51">
        <v>175000</v>
      </c>
      <c r="L593" s="139">
        <v>102898.73</v>
      </c>
      <c r="M593" s="178">
        <f>L593/K593*100</f>
        <v>58.79927428571429</v>
      </c>
    </row>
    <row r="594" spans="1:13" ht="12.75">
      <c r="A594" s="49"/>
      <c r="B594" s="4"/>
      <c r="C594" s="2">
        <v>4270</v>
      </c>
      <c r="D594" s="2" t="s">
        <v>204</v>
      </c>
      <c r="E594" s="2"/>
      <c r="F594" s="2"/>
      <c r="G594" s="2"/>
      <c r="H594" s="39"/>
      <c r="I594" s="3">
        <v>76500</v>
      </c>
      <c r="J594" s="51">
        <v>150000</v>
      </c>
      <c r="K594" s="51">
        <v>150000</v>
      </c>
      <c r="L594" s="139">
        <v>22852.86</v>
      </c>
      <c r="M594" s="178">
        <f>L594/K594*100</f>
        <v>15.23524</v>
      </c>
    </row>
    <row r="595" spans="1:13" ht="12.75">
      <c r="A595" s="49"/>
      <c r="B595" s="4"/>
      <c r="C595" s="2">
        <v>6050</v>
      </c>
      <c r="D595" s="2" t="s">
        <v>7</v>
      </c>
      <c r="E595" s="2"/>
      <c r="F595" s="2"/>
      <c r="G595" s="2"/>
      <c r="H595" s="39"/>
      <c r="I595" s="3">
        <v>186570</v>
      </c>
      <c r="J595" s="51">
        <v>302000</v>
      </c>
      <c r="K595" s="51">
        <v>302000</v>
      </c>
      <c r="L595" s="139">
        <v>749.17</v>
      </c>
      <c r="M595" s="178">
        <f>L595/K595*100</f>
        <v>0.24806953642384105</v>
      </c>
    </row>
    <row r="596" spans="1:13" ht="12.75">
      <c r="A596" s="49"/>
      <c r="B596" s="4"/>
      <c r="C596" s="2"/>
      <c r="D596" s="2"/>
      <c r="E596" s="2"/>
      <c r="F596" s="2"/>
      <c r="G596" s="2"/>
      <c r="H596" s="39"/>
      <c r="I596" s="3"/>
      <c r="J596" s="51"/>
      <c r="K596" s="51"/>
      <c r="L596" s="139"/>
      <c r="M596" s="178"/>
    </row>
    <row r="597" spans="1:13" ht="12.75">
      <c r="A597" s="49"/>
      <c r="B597" s="4" t="s">
        <v>374</v>
      </c>
      <c r="C597" s="2" t="s">
        <v>375</v>
      </c>
      <c r="D597" s="2"/>
      <c r="E597" s="2"/>
      <c r="F597" s="2"/>
      <c r="G597" s="2"/>
      <c r="H597" s="39"/>
      <c r="I597" s="3"/>
      <c r="J597" s="51"/>
      <c r="K597" s="51">
        <f>K598</f>
        <v>73000</v>
      </c>
      <c r="L597" s="139">
        <f>L598</f>
        <v>73000</v>
      </c>
      <c r="M597" s="178">
        <f>L597/K597*100</f>
        <v>100</v>
      </c>
    </row>
    <row r="598" spans="1:13" ht="12.75">
      <c r="A598" s="49"/>
      <c r="B598" s="4"/>
      <c r="C598" s="5">
        <v>6210</v>
      </c>
      <c r="D598" s="5" t="s">
        <v>376</v>
      </c>
      <c r="E598" s="2"/>
      <c r="F598" s="2"/>
      <c r="G598" s="2"/>
      <c r="H598" s="39"/>
      <c r="I598" s="3"/>
      <c r="J598" s="51"/>
      <c r="K598" s="51">
        <v>73000</v>
      </c>
      <c r="L598" s="139">
        <v>73000</v>
      </c>
      <c r="M598" s="178">
        <f>L598/K598*100</f>
        <v>100</v>
      </c>
    </row>
    <row r="599" spans="1:13" ht="12.75">
      <c r="A599" s="49"/>
      <c r="B599" s="4"/>
      <c r="C599" s="5" t="s">
        <v>232</v>
      </c>
      <c r="D599" s="5"/>
      <c r="E599" s="2"/>
      <c r="F599" s="2"/>
      <c r="G599" s="2"/>
      <c r="H599" s="39"/>
      <c r="I599" s="3"/>
      <c r="J599" s="51"/>
      <c r="K599" s="51"/>
      <c r="L599" s="139"/>
      <c r="M599" s="178"/>
    </row>
    <row r="600" spans="1:13" ht="12.75">
      <c r="A600" s="49"/>
      <c r="B600" s="4"/>
      <c r="C600" s="5" t="s">
        <v>373</v>
      </c>
      <c r="D600" s="5"/>
      <c r="E600" s="2"/>
      <c r="F600" s="2"/>
      <c r="G600" s="2"/>
      <c r="H600" s="39"/>
      <c r="I600" s="3"/>
      <c r="J600" s="51"/>
      <c r="K600" s="51"/>
      <c r="L600" s="139"/>
      <c r="M600" s="178"/>
    </row>
    <row r="601" spans="1:13" ht="12.75">
      <c r="A601" s="49"/>
      <c r="B601" s="4"/>
      <c r="C601" s="5"/>
      <c r="D601" s="5"/>
      <c r="E601" s="2"/>
      <c r="F601" s="2"/>
      <c r="G601" s="2"/>
      <c r="H601" s="39"/>
      <c r="I601" s="3"/>
      <c r="J601" s="51"/>
      <c r="K601" s="51"/>
      <c r="L601" s="139"/>
      <c r="M601" s="178"/>
    </row>
    <row r="602" spans="1:13" ht="12.75">
      <c r="A602" s="49"/>
      <c r="B602" s="4" t="s">
        <v>145</v>
      </c>
      <c r="C602" s="2" t="s">
        <v>146</v>
      </c>
      <c r="D602" s="2"/>
      <c r="E602" s="2"/>
      <c r="F602" s="2"/>
      <c r="G602" s="2"/>
      <c r="H602" s="39"/>
      <c r="I602" s="3" t="e">
        <f>#REF!</f>
        <v>#REF!</v>
      </c>
      <c r="J602" s="51">
        <f>J604</f>
        <v>5500</v>
      </c>
      <c r="K602" s="51">
        <f>K604</f>
        <v>5500</v>
      </c>
      <c r="L602" s="139">
        <f>L604</f>
        <v>0</v>
      </c>
      <c r="M602" s="178"/>
    </row>
    <row r="603" spans="1:13" ht="12.75">
      <c r="A603" s="49"/>
      <c r="B603" s="4"/>
      <c r="C603" s="2" t="s">
        <v>147</v>
      </c>
      <c r="D603" s="2"/>
      <c r="E603" s="2"/>
      <c r="F603" s="2"/>
      <c r="G603" s="2"/>
      <c r="H603" s="39"/>
      <c r="I603" s="3"/>
      <c r="J603" s="51"/>
      <c r="K603" s="51"/>
      <c r="L603" s="139"/>
      <c r="M603" s="178"/>
    </row>
    <row r="604" spans="1:13" ht="12.75">
      <c r="A604" s="49"/>
      <c r="B604" s="4"/>
      <c r="C604" s="2">
        <v>4300</v>
      </c>
      <c r="D604" s="2" t="s">
        <v>266</v>
      </c>
      <c r="E604" s="2"/>
      <c r="F604" s="2"/>
      <c r="G604" s="2"/>
      <c r="H604" s="39"/>
      <c r="I604" s="3"/>
      <c r="J604" s="51">
        <v>5500</v>
      </c>
      <c r="K604" s="51">
        <v>5500</v>
      </c>
      <c r="L604" s="139">
        <v>0</v>
      </c>
      <c r="M604" s="178"/>
    </row>
    <row r="605" spans="1:13" ht="12.75">
      <c r="A605" s="49"/>
      <c r="B605" s="4"/>
      <c r="C605" s="2"/>
      <c r="D605" s="2"/>
      <c r="E605" s="2"/>
      <c r="F605" s="2"/>
      <c r="G605" s="2"/>
      <c r="H605" s="39"/>
      <c r="I605" s="3"/>
      <c r="J605" s="51"/>
      <c r="K605" s="51"/>
      <c r="L605" s="139"/>
      <c r="M605" s="178"/>
    </row>
    <row r="606" spans="1:13" ht="12.75">
      <c r="A606" s="49"/>
      <c r="B606" s="4" t="s">
        <v>78</v>
      </c>
      <c r="C606" s="2" t="s">
        <v>19</v>
      </c>
      <c r="D606" s="2"/>
      <c r="E606" s="2"/>
      <c r="F606" s="2"/>
      <c r="G606" s="2"/>
      <c r="H606" s="39"/>
      <c r="I606" s="3" t="e">
        <f>#REF!+#REF!+#REF!+#REF!+I608+I609+I610+I611+I612+I613</f>
        <v>#REF!</v>
      </c>
      <c r="J606" s="51">
        <f>J607+J608+J609+J610+J611+J612+J613+J614</f>
        <v>131360</v>
      </c>
      <c r="K606" s="51">
        <f>K607+K608+K609+K610+K611+K612+K613+K614</f>
        <v>124810</v>
      </c>
      <c r="L606" s="139">
        <f>L607+L608+L609+L610+L611+L612+L613+L614</f>
        <v>19029.52</v>
      </c>
      <c r="M606" s="178">
        <f>L606/K606*100</f>
        <v>15.24679112250621</v>
      </c>
    </row>
    <row r="607" spans="1:13" ht="12.75">
      <c r="A607" s="49"/>
      <c r="B607" s="4"/>
      <c r="C607" s="5">
        <v>3020</v>
      </c>
      <c r="D607" s="5" t="s">
        <v>315</v>
      </c>
      <c r="E607" s="2"/>
      <c r="F607" s="2"/>
      <c r="G607" s="2"/>
      <c r="H607" s="39"/>
      <c r="I607" s="3"/>
      <c r="J607" s="51">
        <v>1000</v>
      </c>
      <c r="K607" s="51">
        <v>1000</v>
      </c>
      <c r="L607" s="139">
        <v>0</v>
      </c>
      <c r="M607" s="178"/>
    </row>
    <row r="608" spans="1:13" ht="12.75">
      <c r="A608" s="49"/>
      <c r="B608" s="4"/>
      <c r="C608" s="5">
        <v>4170</v>
      </c>
      <c r="D608" s="5" t="s">
        <v>183</v>
      </c>
      <c r="E608" s="2"/>
      <c r="F608" s="2"/>
      <c r="G608" s="2"/>
      <c r="H608" s="39"/>
      <c r="I608" s="3">
        <v>7000</v>
      </c>
      <c r="J608" s="51">
        <v>7000</v>
      </c>
      <c r="K608" s="51">
        <v>7000</v>
      </c>
      <c r="L608" s="139">
        <v>0</v>
      </c>
      <c r="M608" s="178"/>
    </row>
    <row r="609" spans="1:13" ht="12.75">
      <c r="A609" s="49"/>
      <c r="B609" s="4"/>
      <c r="C609" s="2">
        <v>4210</v>
      </c>
      <c r="D609" s="2" t="s">
        <v>9</v>
      </c>
      <c r="E609" s="2"/>
      <c r="F609" s="2"/>
      <c r="G609" s="2"/>
      <c r="H609" s="39"/>
      <c r="I609" s="3">
        <v>7000</v>
      </c>
      <c r="J609" s="51">
        <v>12760</v>
      </c>
      <c r="K609" s="51">
        <v>12760</v>
      </c>
      <c r="L609" s="139">
        <v>1422.87</v>
      </c>
      <c r="M609" s="178">
        <f>L609/K609*100</f>
        <v>11.151018808777428</v>
      </c>
    </row>
    <row r="610" spans="1:13" ht="12.75">
      <c r="A610" s="49"/>
      <c r="B610" s="4"/>
      <c r="C610" s="2">
        <v>4260</v>
      </c>
      <c r="D610" s="2" t="s">
        <v>20</v>
      </c>
      <c r="E610" s="2"/>
      <c r="F610" s="2"/>
      <c r="G610" s="2"/>
      <c r="H610" s="39"/>
      <c r="I610" s="3">
        <v>2500</v>
      </c>
      <c r="J610" s="51">
        <v>2500</v>
      </c>
      <c r="K610" s="51">
        <v>2500</v>
      </c>
      <c r="L610" s="139">
        <v>1161.1</v>
      </c>
      <c r="M610" s="178">
        <f>L610/K610*100</f>
        <v>46.443999999999996</v>
      </c>
    </row>
    <row r="611" spans="1:13" ht="12.75">
      <c r="A611" s="49"/>
      <c r="B611" s="4"/>
      <c r="C611" s="5">
        <v>4270</v>
      </c>
      <c r="D611" s="5" t="s">
        <v>46</v>
      </c>
      <c r="E611" s="2"/>
      <c r="F611" s="2"/>
      <c r="G611" s="2"/>
      <c r="H611" s="39"/>
      <c r="I611" s="3">
        <v>15000</v>
      </c>
      <c r="J611" s="51">
        <v>35000</v>
      </c>
      <c r="K611" s="51">
        <v>35000</v>
      </c>
      <c r="L611" s="139">
        <v>1928.57</v>
      </c>
      <c r="M611" s="178">
        <f>L611/K611*100</f>
        <v>5.5102</v>
      </c>
    </row>
    <row r="612" spans="1:13" ht="12.75">
      <c r="A612" s="49"/>
      <c r="B612" s="4"/>
      <c r="C612" s="2">
        <v>4300</v>
      </c>
      <c r="D612" s="2" t="s">
        <v>115</v>
      </c>
      <c r="E612" s="2"/>
      <c r="F612" s="2"/>
      <c r="G612" s="2"/>
      <c r="H612" s="39"/>
      <c r="I612" s="3">
        <v>55477</v>
      </c>
      <c r="J612" s="51">
        <v>35800</v>
      </c>
      <c r="K612" s="51">
        <v>29250</v>
      </c>
      <c r="L612" s="139">
        <v>14516.98</v>
      </c>
      <c r="M612" s="178">
        <f>L612/K612*100</f>
        <v>49.630700854700855</v>
      </c>
    </row>
    <row r="613" spans="1:13" ht="12.75">
      <c r="A613" s="49"/>
      <c r="B613" s="4"/>
      <c r="C613" s="2">
        <v>4410</v>
      </c>
      <c r="D613" s="2" t="s">
        <v>100</v>
      </c>
      <c r="E613" s="2"/>
      <c r="F613" s="2"/>
      <c r="G613" s="2"/>
      <c r="H613" s="39"/>
      <c r="I613" s="3">
        <v>300</v>
      </c>
      <c r="J613" s="51">
        <v>300</v>
      </c>
      <c r="K613" s="51">
        <v>300</v>
      </c>
      <c r="L613" s="139">
        <v>0</v>
      </c>
      <c r="M613" s="178"/>
    </row>
    <row r="614" spans="1:13" ht="12.75">
      <c r="A614" s="49"/>
      <c r="B614" s="4"/>
      <c r="C614" s="5">
        <v>6050</v>
      </c>
      <c r="D614" s="5" t="s">
        <v>343</v>
      </c>
      <c r="E614" s="2"/>
      <c r="F614" s="2"/>
      <c r="G614" s="2"/>
      <c r="H614" s="39"/>
      <c r="I614" s="3"/>
      <c r="J614" s="51">
        <v>37000</v>
      </c>
      <c r="K614" s="51">
        <v>37000</v>
      </c>
      <c r="L614" s="139">
        <v>0</v>
      </c>
      <c r="M614" s="178"/>
    </row>
    <row r="615" spans="1:13" ht="13.5" thickBot="1">
      <c r="A615" s="49"/>
      <c r="B615" s="4"/>
      <c r="C615" s="2"/>
      <c r="D615" s="2"/>
      <c r="E615" s="2"/>
      <c r="F615" s="2"/>
      <c r="G615" s="2"/>
      <c r="H615" s="39"/>
      <c r="I615" s="3"/>
      <c r="J615" s="51"/>
      <c r="K615" s="51"/>
      <c r="L615" s="139"/>
      <c r="M615" s="178"/>
    </row>
    <row r="616" spans="1:13" ht="13.5" thickBot="1">
      <c r="A616" s="137" t="s">
        <v>81</v>
      </c>
      <c r="B616" s="138"/>
      <c r="C616" s="146" t="s">
        <v>82</v>
      </c>
      <c r="D616" s="146"/>
      <c r="E616" s="146"/>
      <c r="F616" s="146"/>
      <c r="G616" s="146"/>
      <c r="H616" s="147"/>
      <c r="I616" s="148" t="e">
        <f>I618+I626+#REF!</f>
        <v>#REF!</v>
      </c>
      <c r="J616" s="143">
        <f>J618+J626+J631</f>
        <v>825400</v>
      </c>
      <c r="K616" s="143">
        <f>K618+K626+K630</f>
        <v>866740</v>
      </c>
      <c r="L616" s="144">
        <f>L618+L626</f>
        <v>401900</v>
      </c>
      <c r="M616" s="141">
        <f>L616/J616%</f>
        <v>48.69154349406348</v>
      </c>
    </row>
    <row r="617" spans="1:13" ht="12.75">
      <c r="A617" s="49"/>
      <c r="B617" s="4"/>
      <c r="C617" s="2"/>
      <c r="D617" s="2"/>
      <c r="E617" s="2"/>
      <c r="F617" s="2"/>
      <c r="G617" s="2"/>
      <c r="H617" s="39"/>
      <c r="I617" s="3"/>
      <c r="J617" s="51"/>
      <c r="K617" s="51"/>
      <c r="L617" s="139"/>
      <c r="M617" s="178"/>
    </row>
    <row r="618" spans="1:13" ht="12.75">
      <c r="A618" s="49"/>
      <c r="B618" s="4" t="s">
        <v>83</v>
      </c>
      <c r="C618" s="2" t="s">
        <v>84</v>
      </c>
      <c r="D618" s="2"/>
      <c r="E618" s="2"/>
      <c r="F618" s="2"/>
      <c r="G618" s="2"/>
      <c r="H618" s="39"/>
      <c r="I618" s="3">
        <f>I619</f>
        <v>479440</v>
      </c>
      <c r="J618" s="51">
        <f>J619+J621</f>
        <v>682900</v>
      </c>
      <c r="K618" s="51">
        <f>K619+K621+K624</f>
        <v>724240</v>
      </c>
      <c r="L618" s="139">
        <f>L619</f>
        <v>338000</v>
      </c>
      <c r="M618" s="178">
        <f>L618/J618%</f>
        <v>49.4948015814907</v>
      </c>
    </row>
    <row r="619" spans="1:13" ht="12.75">
      <c r="A619" s="49"/>
      <c r="B619" s="4"/>
      <c r="C619" s="2">
        <v>2480</v>
      </c>
      <c r="D619" s="2" t="s">
        <v>238</v>
      </c>
      <c r="E619" s="2"/>
      <c r="F619" s="2"/>
      <c r="G619" s="2"/>
      <c r="H619" s="39"/>
      <c r="I619" s="3">
        <v>479440</v>
      </c>
      <c r="J619" s="51">
        <v>642900</v>
      </c>
      <c r="K619" s="51">
        <v>654240</v>
      </c>
      <c r="L619" s="139">
        <v>338000</v>
      </c>
      <c r="M619" s="178">
        <f>L619/J619%</f>
        <v>52.57427282625603</v>
      </c>
    </row>
    <row r="620" spans="1:13" ht="12.75">
      <c r="A620" s="49"/>
      <c r="B620" s="4"/>
      <c r="C620" s="2"/>
      <c r="D620" s="2" t="s">
        <v>239</v>
      </c>
      <c r="E620" s="2"/>
      <c r="F620" s="2"/>
      <c r="G620" s="2"/>
      <c r="H620" s="39"/>
      <c r="I620" s="3"/>
      <c r="J620" s="51"/>
      <c r="K620" s="51"/>
      <c r="L620" s="139"/>
      <c r="M620" s="178"/>
    </row>
    <row r="621" spans="1:13" ht="12.75">
      <c r="A621" s="49"/>
      <c r="B621" s="4"/>
      <c r="C621" s="2">
        <v>6050</v>
      </c>
      <c r="D621" s="2" t="s">
        <v>343</v>
      </c>
      <c r="E621" s="2"/>
      <c r="F621" s="2"/>
      <c r="G621" s="2"/>
      <c r="H621" s="39"/>
      <c r="I621" s="3"/>
      <c r="J621" s="51">
        <v>40000</v>
      </c>
      <c r="K621" s="51">
        <v>60000</v>
      </c>
      <c r="L621" s="139">
        <v>0</v>
      </c>
      <c r="M621" s="178"/>
    </row>
    <row r="622" spans="1:13" ht="12.75">
      <c r="A622" s="49"/>
      <c r="B622" s="4"/>
      <c r="C622" s="2" t="s">
        <v>232</v>
      </c>
      <c r="D622" s="2"/>
      <c r="E622" s="2"/>
      <c r="F622" s="2"/>
      <c r="G622" s="2"/>
      <c r="H622" s="39"/>
      <c r="I622" s="3"/>
      <c r="J622" s="51"/>
      <c r="K622" s="51"/>
      <c r="L622" s="139"/>
      <c r="M622" s="178"/>
    </row>
    <row r="623" spans="1:13" ht="12.75">
      <c r="A623" s="49"/>
      <c r="B623" s="4"/>
      <c r="C623" s="2" t="s">
        <v>233</v>
      </c>
      <c r="D623" s="2"/>
      <c r="E623" s="2"/>
      <c r="F623" s="2"/>
      <c r="G623" s="2"/>
      <c r="H623" s="39"/>
      <c r="I623" s="3"/>
      <c r="J623" s="51"/>
      <c r="K623" s="51"/>
      <c r="L623" s="139"/>
      <c r="M623" s="178"/>
    </row>
    <row r="624" spans="1:13" ht="12.75">
      <c r="A624" s="49"/>
      <c r="B624" s="4"/>
      <c r="C624" s="2">
        <v>6220</v>
      </c>
      <c r="D624" s="5" t="s">
        <v>377</v>
      </c>
      <c r="E624" s="2"/>
      <c r="F624" s="2"/>
      <c r="G624" s="2"/>
      <c r="H624" s="39"/>
      <c r="I624" s="3"/>
      <c r="J624" s="51"/>
      <c r="K624" s="51">
        <v>10000</v>
      </c>
      <c r="L624" s="139">
        <v>0</v>
      </c>
      <c r="M624" s="178"/>
    </row>
    <row r="625" spans="1:13" ht="12.75">
      <c r="A625" s="49"/>
      <c r="B625" s="4"/>
      <c r="C625" s="2"/>
      <c r="D625" s="2"/>
      <c r="E625" s="2"/>
      <c r="F625" s="2"/>
      <c r="G625" s="2"/>
      <c r="H625" s="39"/>
      <c r="I625" s="3"/>
      <c r="J625" s="51"/>
      <c r="K625" s="51"/>
      <c r="L625" s="139"/>
      <c r="M625" s="178"/>
    </row>
    <row r="626" spans="1:13" ht="12.75">
      <c r="A626" s="49"/>
      <c r="B626" s="4" t="s">
        <v>85</v>
      </c>
      <c r="C626" s="2" t="s">
        <v>86</v>
      </c>
      <c r="D626" s="2"/>
      <c r="E626" s="2"/>
      <c r="F626" s="2"/>
      <c r="G626" s="2"/>
      <c r="H626" s="39"/>
      <c r="I626" s="3">
        <f>I627</f>
        <v>112000</v>
      </c>
      <c r="J626" s="51">
        <f>J627</f>
        <v>127500</v>
      </c>
      <c r="K626" s="51">
        <f>K627</f>
        <v>127500</v>
      </c>
      <c r="L626" s="139">
        <f>L627</f>
        <v>63900</v>
      </c>
      <c r="M626" s="178">
        <f>L626/J626%</f>
        <v>50.11764705882353</v>
      </c>
    </row>
    <row r="627" spans="1:13" ht="12.75">
      <c r="A627" s="49"/>
      <c r="B627" s="4"/>
      <c r="C627" s="2">
        <v>2480</v>
      </c>
      <c r="D627" s="2" t="s">
        <v>238</v>
      </c>
      <c r="E627" s="2"/>
      <c r="F627" s="2"/>
      <c r="G627" s="2"/>
      <c r="H627" s="39"/>
      <c r="I627" s="3">
        <v>112000</v>
      </c>
      <c r="J627" s="51">
        <v>127500</v>
      </c>
      <c r="K627" s="51">
        <v>127500</v>
      </c>
      <c r="L627" s="139">
        <v>63900</v>
      </c>
      <c r="M627" s="178">
        <f>L627/J627%</f>
        <v>50.11764705882353</v>
      </c>
    </row>
    <row r="628" spans="1:13" ht="12.75">
      <c r="A628" s="49"/>
      <c r="B628" s="4"/>
      <c r="C628" s="2"/>
      <c r="D628" s="5" t="s">
        <v>239</v>
      </c>
      <c r="E628" s="2"/>
      <c r="F628" s="2"/>
      <c r="G628" s="2"/>
      <c r="H628" s="39"/>
      <c r="I628" s="3"/>
      <c r="J628" s="51"/>
      <c r="K628" s="51"/>
      <c r="L628" s="139"/>
      <c r="M628" s="178"/>
    </row>
    <row r="629" spans="1:13" ht="12.75">
      <c r="A629" s="49"/>
      <c r="B629" s="4"/>
      <c r="C629" s="2"/>
      <c r="D629" s="5"/>
      <c r="E629" s="2"/>
      <c r="F629" s="2"/>
      <c r="G629" s="2"/>
      <c r="H629" s="39"/>
      <c r="I629" s="3"/>
      <c r="J629" s="51"/>
      <c r="K629" s="51"/>
      <c r="L629" s="139"/>
      <c r="M629" s="178"/>
    </row>
    <row r="630" spans="1:13" ht="12.75">
      <c r="A630" s="49"/>
      <c r="B630" s="4" t="s">
        <v>344</v>
      </c>
      <c r="C630" s="2" t="s">
        <v>345</v>
      </c>
      <c r="D630" s="5"/>
      <c r="E630" s="2"/>
      <c r="F630" s="2"/>
      <c r="G630" s="2"/>
      <c r="H630" s="39"/>
      <c r="I630" s="3"/>
      <c r="J630" s="51">
        <f>J631</f>
        <v>15000</v>
      </c>
      <c r="K630" s="51">
        <f>K631</f>
        <v>15000</v>
      </c>
      <c r="L630" s="139">
        <f>0</f>
        <v>0</v>
      </c>
      <c r="M630" s="178"/>
    </row>
    <row r="631" spans="1:13" ht="12.75">
      <c r="A631" s="49"/>
      <c r="B631" s="4"/>
      <c r="C631" s="2">
        <v>2720</v>
      </c>
      <c r="D631" s="5" t="s">
        <v>346</v>
      </c>
      <c r="E631" s="2"/>
      <c r="F631" s="2"/>
      <c r="G631" s="2"/>
      <c r="H631" s="39"/>
      <c r="I631" s="7"/>
      <c r="J631" s="54">
        <v>15000</v>
      </c>
      <c r="K631" s="54">
        <v>15000</v>
      </c>
      <c r="L631" s="139">
        <v>0</v>
      </c>
      <c r="M631" s="178"/>
    </row>
    <row r="632" spans="1:13" ht="12.75">
      <c r="A632" s="49"/>
      <c r="B632" s="4"/>
      <c r="C632" s="2" t="s">
        <v>347</v>
      </c>
      <c r="D632" s="5"/>
      <c r="E632" s="2"/>
      <c r="F632" s="2"/>
      <c r="G632" s="2"/>
      <c r="H632" s="39"/>
      <c r="I632" s="7"/>
      <c r="J632" s="52"/>
      <c r="K632" s="186"/>
      <c r="L632" s="139"/>
      <c r="M632" s="178"/>
    </row>
    <row r="633" spans="1:13" ht="12.75">
      <c r="A633" s="49"/>
      <c r="B633" s="4"/>
      <c r="C633" s="2" t="s">
        <v>348</v>
      </c>
      <c r="D633" s="5"/>
      <c r="E633" s="2"/>
      <c r="F633" s="2"/>
      <c r="G633" s="2"/>
      <c r="H633" s="39"/>
      <c r="I633" s="7"/>
      <c r="J633" s="52"/>
      <c r="K633" s="186"/>
      <c r="L633" s="139"/>
      <c r="M633" s="178"/>
    </row>
    <row r="634" spans="1:13" ht="12.75">
      <c r="A634" s="49"/>
      <c r="B634" s="4"/>
      <c r="C634" s="5" t="s">
        <v>349</v>
      </c>
      <c r="D634" s="5"/>
      <c r="E634" s="2"/>
      <c r="F634" s="2"/>
      <c r="G634" s="2"/>
      <c r="H634" s="39"/>
      <c r="I634" s="7"/>
      <c r="J634" s="52"/>
      <c r="K634" s="186"/>
      <c r="L634" s="139"/>
      <c r="M634" s="178"/>
    </row>
    <row r="635" spans="1:13" ht="13.5" thickBot="1">
      <c r="A635" s="49"/>
      <c r="B635" s="4"/>
      <c r="C635" s="5"/>
      <c r="D635" s="5"/>
      <c r="E635" s="2"/>
      <c r="F635" s="2"/>
      <c r="G635" s="2"/>
      <c r="H635" s="39"/>
      <c r="I635" s="3"/>
      <c r="J635" s="52"/>
      <c r="K635" s="186"/>
      <c r="L635" s="139"/>
      <c r="M635" s="178"/>
    </row>
    <row r="636" spans="1:13" ht="13.5" thickBot="1">
      <c r="A636" s="137" t="s">
        <v>87</v>
      </c>
      <c r="B636" s="138"/>
      <c r="C636" s="146" t="s">
        <v>88</v>
      </c>
      <c r="D636" s="146"/>
      <c r="E636" s="146"/>
      <c r="F636" s="146"/>
      <c r="G636" s="146"/>
      <c r="H636" s="147"/>
      <c r="I636" s="148">
        <f>I638+I641+I645</f>
        <v>165600</v>
      </c>
      <c r="J636" s="181">
        <f>J638+J641+J645</f>
        <v>493000</v>
      </c>
      <c r="K636" s="185">
        <f>K638+K641+K645</f>
        <v>1409000</v>
      </c>
      <c r="L636" s="144">
        <f>L638+L641+L645</f>
        <v>310612.42000000004</v>
      </c>
      <c r="M636" s="141">
        <f>L636/J636%</f>
        <v>63.004547667342806</v>
      </c>
    </row>
    <row r="637" spans="1:13" ht="12.75">
      <c r="A637" s="49"/>
      <c r="B637" s="4"/>
      <c r="C637" s="2"/>
      <c r="D637" s="2"/>
      <c r="E637" s="2"/>
      <c r="F637" s="2"/>
      <c r="G637" s="2"/>
      <c r="H637" s="39"/>
      <c r="I637" s="3"/>
      <c r="J637" s="51"/>
      <c r="K637" s="51"/>
      <c r="L637" s="139"/>
      <c r="M637" s="152"/>
    </row>
    <row r="638" spans="1:13" ht="12.75">
      <c r="A638" s="49"/>
      <c r="B638" s="4" t="s">
        <v>101</v>
      </c>
      <c r="C638" s="2" t="s">
        <v>102</v>
      </c>
      <c r="D638" s="2"/>
      <c r="E638" s="2"/>
      <c r="F638" s="2"/>
      <c r="G638" s="2"/>
      <c r="H638" s="39"/>
      <c r="I638" s="3">
        <f>I639</f>
        <v>15000</v>
      </c>
      <c r="J638" s="51">
        <f>J639</f>
        <v>285000</v>
      </c>
      <c r="K638" s="51">
        <f>K639</f>
        <v>1191000</v>
      </c>
      <c r="L638" s="139">
        <f>L639</f>
        <v>162713.42</v>
      </c>
      <c r="M638" s="140">
        <f aca="true" t="shared" si="12" ref="M638:M646">L638/J638%</f>
        <v>57.092428070175444</v>
      </c>
    </row>
    <row r="639" spans="1:13" ht="12.75">
      <c r="A639" s="49"/>
      <c r="B639" s="4"/>
      <c r="C639" s="2">
        <v>6050</v>
      </c>
      <c r="D639" s="2" t="s">
        <v>7</v>
      </c>
      <c r="E639" s="2"/>
      <c r="F639" s="2"/>
      <c r="G639" s="2"/>
      <c r="H639" s="39"/>
      <c r="I639" s="3">
        <v>15000</v>
      </c>
      <c r="J639" s="51">
        <v>285000</v>
      </c>
      <c r="K639" s="51">
        <v>1191000</v>
      </c>
      <c r="L639" s="139">
        <v>162713.42</v>
      </c>
      <c r="M639" s="140">
        <f t="shared" si="12"/>
        <v>57.092428070175444</v>
      </c>
    </row>
    <row r="640" spans="1:13" ht="12.75">
      <c r="A640" s="49"/>
      <c r="B640" s="4"/>
      <c r="C640" s="2"/>
      <c r="D640" s="2"/>
      <c r="E640" s="2"/>
      <c r="F640" s="2"/>
      <c r="G640" s="2"/>
      <c r="H640" s="39"/>
      <c r="I640" s="3"/>
      <c r="J640" s="51"/>
      <c r="K640" s="51"/>
      <c r="L640" s="139"/>
      <c r="M640" s="140"/>
    </row>
    <row r="641" spans="1:13" ht="12.75">
      <c r="A641" s="49"/>
      <c r="B641" s="4" t="s">
        <v>229</v>
      </c>
      <c r="C641" s="2" t="s">
        <v>240</v>
      </c>
      <c r="D641" s="2"/>
      <c r="E641" s="2"/>
      <c r="F641" s="2"/>
      <c r="G641" s="2"/>
      <c r="H641" s="39"/>
      <c r="I641" s="3">
        <f>I643</f>
        <v>122000</v>
      </c>
      <c r="J641" s="51">
        <f>J643</f>
        <v>180000</v>
      </c>
      <c r="K641" s="51">
        <f>K643</f>
        <v>190000</v>
      </c>
      <c r="L641" s="139">
        <f>L643</f>
        <v>128000</v>
      </c>
      <c r="M641" s="140">
        <f t="shared" si="12"/>
        <v>71.11111111111111</v>
      </c>
    </row>
    <row r="642" spans="1:13" ht="12.75">
      <c r="A642" s="49"/>
      <c r="B642" s="4"/>
      <c r="C642" s="2">
        <v>2820</v>
      </c>
      <c r="D642" s="2" t="s">
        <v>151</v>
      </c>
      <c r="E642" s="2"/>
      <c r="F642" s="2"/>
      <c r="G642" s="2"/>
      <c r="H642" s="39"/>
      <c r="I642" s="3"/>
      <c r="J642" s="51"/>
      <c r="K642" s="51"/>
      <c r="L642" s="139"/>
      <c r="M642" s="140"/>
    </row>
    <row r="643" spans="1:13" ht="12.75">
      <c r="A643" s="49"/>
      <c r="B643" s="4"/>
      <c r="C643" s="2"/>
      <c r="D643" s="2" t="s">
        <v>152</v>
      </c>
      <c r="E643" s="2"/>
      <c r="F643" s="2"/>
      <c r="G643" s="2"/>
      <c r="H643" s="39"/>
      <c r="I643" s="3">
        <v>122000</v>
      </c>
      <c r="J643" s="51">
        <v>180000</v>
      </c>
      <c r="K643" s="51">
        <v>190000</v>
      </c>
      <c r="L643" s="139">
        <v>128000</v>
      </c>
      <c r="M643" s="140">
        <f t="shared" si="12"/>
        <v>71.11111111111111</v>
      </c>
    </row>
    <row r="644" spans="1:13" ht="12.75">
      <c r="A644" s="49"/>
      <c r="B644" s="4"/>
      <c r="C644" s="2"/>
      <c r="D644" s="2"/>
      <c r="E644" s="2"/>
      <c r="F644" s="2"/>
      <c r="G644" s="2"/>
      <c r="H644" s="39"/>
      <c r="I644" s="3"/>
      <c r="J644" s="51"/>
      <c r="K644" s="51"/>
      <c r="L644" s="139"/>
      <c r="M644" s="140"/>
    </row>
    <row r="645" spans="1:13" ht="12.75">
      <c r="A645" s="49"/>
      <c r="B645" s="4" t="s">
        <v>178</v>
      </c>
      <c r="C645" s="2" t="s">
        <v>19</v>
      </c>
      <c r="D645" s="2"/>
      <c r="E645" s="2"/>
      <c r="F645" s="2"/>
      <c r="G645" s="2"/>
      <c r="H645" s="39"/>
      <c r="I645" s="3">
        <f>I646</f>
        <v>28600</v>
      </c>
      <c r="J645" s="51">
        <f>J646</f>
        <v>28000</v>
      </c>
      <c r="K645" s="51">
        <f>K646</f>
        <v>28000</v>
      </c>
      <c r="L645" s="139">
        <f>L646</f>
        <v>19899</v>
      </c>
      <c r="M645" s="140">
        <f t="shared" si="12"/>
        <v>71.06785714285714</v>
      </c>
    </row>
    <row r="646" spans="1:13" ht="12.75">
      <c r="A646" s="49"/>
      <c r="B646" s="4"/>
      <c r="C646" s="2">
        <v>3020</v>
      </c>
      <c r="D646" s="2" t="s">
        <v>205</v>
      </c>
      <c r="E646" s="2"/>
      <c r="F646" s="2"/>
      <c r="G646" s="2"/>
      <c r="H646" s="39"/>
      <c r="I646" s="3">
        <v>28600</v>
      </c>
      <c r="J646" s="51">
        <v>28000</v>
      </c>
      <c r="K646" s="51">
        <v>28000</v>
      </c>
      <c r="L646" s="139">
        <v>19899</v>
      </c>
      <c r="M646" s="140">
        <f t="shared" si="12"/>
        <v>71.06785714285714</v>
      </c>
    </row>
    <row r="647" spans="1:13" ht="13.5" thickBot="1">
      <c r="A647" s="49"/>
      <c r="B647" s="4"/>
      <c r="C647" s="2"/>
      <c r="D647" s="2"/>
      <c r="E647" s="2"/>
      <c r="F647" s="2"/>
      <c r="G647" s="2"/>
      <c r="H647" s="39"/>
      <c r="I647" s="2"/>
      <c r="J647" s="52"/>
      <c r="K647" s="52"/>
      <c r="L647" s="139"/>
      <c r="M647" s="140"/>
    </row>
    <row r="648" spans="1:13" ht="13.5" thickBot="1">
      <c r="A648" s="137"/>
      <c r="B648" s="138"/>
      <c r="C648" s="146"/>
      <c r="D648" s="146" t="s">
        <v>108</v>
      </c>
      <c r="E648" s="146"/>
      <c r="F648" s="146"/>
      <c r="G648" s="146"/>
      <c r="H648" s="147"/>
      <c r="I648" s="148" t="e">
        <f>I10+I38+I56+I79+I91+I173+I184+I220+I231+#REF!+I243+I392+I427+I539+I576+I616+I636</f>
        <v>#REF!</v>
      </c>
      <c r="J648" s="143">
        <f>J636+J616+J576+J539+J510+J427+J392+J243+J238+J231+J220+J184+J173+J91+J87+J79+J56+J38+J10</f>
        <v>35000640</v>
      </c>
      <c r="K648" s="143">
        <f>K10+K38+K56+K79+K87+K91+K173+K184+K220+K231+K238+K243+K392+K427+K510+K539+K576+K616+K636</f>
        <v>36761811</v>
      </c>
      <c r="L648" s="144">
        <f>L636+L616+L576+L539+L510+L427+L392+L243+L238+L231+L220+L184+L173+L91+L87+L79+L56+L38+L10</f>
        <v>13047792.179999998</v>
      </c>
      <c r="M648" s="141">
        <f>L648/K648*100</f>
        <v>35.492789460236324</v>
      </c>
    </row>
  </sheetData>
  <mergeCells count="2">
    <mergeCell ref="I7:I8"/>
    <mergeCell ref="J7:J8"/>
  </mergeCells>
  <printOptions/>
  <pageMargins left="0" right="0" top="0.984251968503937" bottom="0.984251968503937" header="0.5118110236220472" footer="0.5118110236220472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M137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6.375" style="0" customWidth="1"/>
    <col min="7" max="7" width="14.125" style="0" customWidth="1"/>
    <col min="9" max="9" width="11.125" style="0" customWidth="1"/>
    <col min="12" max="12" width="11.625" style="0" customWidth="1"/>
  </cols>
  <sheetData>
    <row r="6" spans="1:13" ht="12.75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3" t="s">
        <v>257</v>
      </c>
      <c r="M6" s="311"/>
    </row>
    <row r="7" spans="1:13" ht="12.75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</row>
    <row r="8" spans="1:13" ht="16.5">
      <c r="A8" s="311" t="s">
        <v>94</v>
      </c>
      <c r="B8" s="312"/>
      <c r="C8" s="461" t="s">
        <v>433</v>
      </c>
      <c r="D8" s="461"/>
      <c r="E8" s="461"/>
      <c r="F8" s="461"/>
      <c r="G8" s="461"/>
      <c r="H8" s="461"/>
      <c r="I8" s="461"/>
      <c r="J8" s="461"/>
      <c r="K8" s="461"/>
      <c r="L8" s="311"/>
      <c r="M8" s="313"/>
    </row>
    <row r="9" spans="1:13" ht="15.75">
      <c r="A9" s="311"/>
      <c r="B9" s="312"/>
      <c r="C9" s="314"/>
      <c r="D9" s="314"/>
      <c r="E9" s="314"/>
      <c r="F9" s="314"/>
      <c r="G9" s="314"/>
      <c r="H9" s="314"/>
      <c r="I9" s="314"/>
      <c r="J9" s="314"/>
      <c r="K9" s="314"/>
      <c r="L9" s="311"/>
      <c r="M9" s="313"/>
    </row>
    <row r="10" spans="1:13" ht="12.75">
      <c r="A10" s="311"/>
      <c r="B10" s="312"/>
      <c r="C10" s="315"/>
      <c r="D10" s="315"/>
      <c r="E10" s="315"/>
      <c r="F10" s="315"/>
      <c r="G10" s="315"/>
      <c r="H10" s="315"/>
      <c r="I10" s="315"/>
      <c r="J10" s="315"/>
      <c r="K10" s="315"/>
      <c r="L10" s="311"/>
      <c r="M10" s="313"/>
    </row>
    <row r="11" spans="1:13" ht="12.75">
      <c r="A11" s="316" t="s">
        <v>223</v>
      </c>
      <c r="B11" s="317" t="s">
        <v>2</v>
      </c>
      <c r="C11" s="464" t="s">
        <v>1</v>
      </c>
      <c r="D11" s="465"/>
      <c r="E11" s="319" t="s">
        <v>416</v>
      </c>
      <c r="F11" s="319"/>
      <c r="G11" s="320"/>
      <c r="H11" s="462" t="s">
        <v>434</v>
      </c>
      <c r="I11" s="462"/>
      <c r="J11" s="463"/>
      <c r="K11" s="462" t="s">
        <v>451</v>
      </c>
      <c r="L11" s="462"/>
      <c r="M11" s="463"/>
    </row>
    <row r="12" spans="1:13" ht="12.75">
      <c r="A12" s="321"/>
      <c r="B12" s="321"/>
      <c r="C12" s="322"/>
      <c r="D12" s="312"/>
      <c r="E12" s="312"/>
      <c r="F12" s="312"/>
      <c r="G12" s="323"/>
      <c r="H12" s="324" t="s">
        <v>452</v>
      </c>
      <c r="I12" s="322" t="s">
        <v>117</v>
      </c>
      <c r="J12" s="325" t="s">
        <v>227</v>
      </c>
      <c r="K12" s="326" t="s">
        <v>452</v>
      </c>
      <c r="L12" s="323" t="s">
        <v>117</v>
      </c>
      <c r="M12" s="327" t="s">
        <v>227</v>
      </c>
    </row>
    <row r="13" spans="1:13" ht="12.75">
      <c r="A13" s="328"/>
      <c r="B13" s="328"/>
      <c r="C13" s="329"/>
      <c r="D13" s="330"/>
      <c r="E13" s="330"/>
      <c r="F13" s="330"/>
      <c r="G13" s="332"/>
      <c r="H13" s="333" t="s">
        <v>435</v>
      </c>
      <c r="I13" s="329"/>
      <c r="J13" s="328"/>
      <c r="K13" s="334" t="s">
        <v>435</v>
      </c>
      <c r="L13" s="332"/>
      <c r="M13" s="335"/>
    </row>
    <row r="14" spans="1:13" ht="12.75">
      <c r="A14" s="336"/>
      <c r="B14" s="336"/>
      <c r="C14" s="311"/>
      <c r="D14" s="311"/>
      <c r="E14" s="311"/>
      <c r="F14" s="311"/>
      <c r="G14" s="337"/>
      <c r="H14" s="338"/>
      <c r="I14" s="339"/>
      <c r="J14" s="339"/>
      <c r="K14" s="340"/>
      <c r="L14" s="311"/>
      <c r="M14" s="341"/>
    </row>
    <row r="15" spans="1:13" ht="12.75">
      <c r="A15" s="342" t="s">
        <v>8</v>
      </c>
      <c r="B15" s="321"/>
      <c r="C15" s="312"/>
      <c r="D15" s="312" t="s">
        <v>113</v>
      </c>
      <c r="E15" s="312"/>
      <c r="F15" s="312"/>
      <c r="G15" s="323"/>
      <c r="H15" s="343">
        <f>H17</f>
        <v>33511</v>
      </c>
      <c r="I15" s="344">
        <f>I17</f>
        <v>33509.83</v>
      </c>
      <c r="J15" s="345">
        <v>100</v>
      </c>
      <c r="K15" s="346">
        <f>K17</f>
        <v>33511</v>
      </c>
      <c r="L15" s="344">
        <f>L17</f>
        <v>33509.83</v>
      </c>
      <c r="M15" s="347">
        <f>L15/K15*100</f>
        <v>99.99650860911343</v>
      </c>
    </row>
    <row r="16" spans="1:13" ht="12.75">
      <c r="A16" s="348"/>
      <c r="B16" s="328"/>
      <c r="C16" s="330"/>
      <c r="D16" s="330"/>
      <c r="E16" s="330"/>
      <c r="F16" s="330"/>
      <c r="G16" s="332"/>
      <c r="H16" s="349"/>
      <c r="I16" s="350"/>
      <c r="J16" s="351"/>
      <c r="K16" s="352"/>
      <c r="L16" s="350"/>
      <c r="M16" s="353"/>
    </row>
    <row r="17" spans="1:13" ht="12.75">
      <c r="A17" s="354"/>
      <c r="B17" s="355" t="s">
        <v>245</v>
      </c>
      <c r="C17" s="356" t="s">
        <v>19</v>
      </c>
      <c r="D17" s="357"/>
      <c r="E17" s="357"/>
      <c r="F17" s="357"/>
      <c r="G17" s="358"/>
      <c r="H17" s="359">
        <f>H20</f>
        <v>33511</v>
      </c>
      <c r="I17" s="360">
        <f>I20</f>
        <v>33509.83</v>
      </c>
      <c r="J17" s="361">
        <f>I17/H17*100</f>
        <v>99.99650860911343</v>
      </c>
      <c r="K17" s="362">
        <f>K22+K23+K24</f>
        <v>33511</v>
      </c>
      <c r="L17" s="360">
        <f>L22+L23+L24</f>
        <v>33509.83</v>
      </c>
      <c r="M17" s="366">
        <f>L17/K17*100</f>
        <v>99.99650860911343</v>
      </c>
    </row>
    <row r="18" spans="1:13" ht="12.75">
      <c r="A18" s="363"/>
      <c r="B18" s="336"/>
      <c r="C18" s="339">
        <v>2010</v>
      </c>
      <c r="D18" s="311" t="s">
        <v>406</v>
      </c>
      <c r="E18" s="311"/>
      <c r="F18" s="311"/>
      <c r="G18" s="337"/>
      <c r="H18" s="364"/>
      <c r="I18" s="365"/>
      <c r="J18" s="366"/>
      <c r="K18" s="367"/>
      <c r="L18" s="365"/>
      <c r="M18" s="368"/>
    </row>
    <row r="19" spans="1:13" ht="12.75">
      <c r="A19" s="363"/>
      <c r="B19" s="336"/>
      <c r="C19" s="339"/>
      <c r="D19" s="311" t="s">
        <v>407</v>
      </c>
      <c r="E19" s="311"/>
      <c r="F19" s="311"/>
      <c r="G19" s="337"/>
      <c r="H19" s="364"/>
      <c r="I19" s="365"/>
      <c r="J19" s="366"/>
      <c r="K19" s="367"/>
      <c r="L19" s="365"/>
      <c r="M19" s="368"/>
    </row>
    <row r="20" spans="1:13" ht="12.75">
      <c r="A20" s="363"/>
      <c r="B20" s="336"/>
      <c r="C20" s="339"/>
      <c r="D20" s="311" t="s">
        <v>408</v>
      </c>
      <c r="E20" s="311"/>
      <c r="F20" s="311"/>
      <c r="G20" s="337"/>
      <c r="H20" s="364">
        <v>33511</v>
      </c>
      <c r="I20" s="365">
        <v>33509.83</v>
      </c>
      <c r="J20" s="366">
        <f>I20/H20*100</f>
        <v>99.99650860911343</v>
      </c>
      <c r="K20" s="367"/>
      <c r="L20" s="365"/>
      <c r="M20" s="369"/>
    </row>
    <row r="21" spans="1:13" ht="12.75">
      <c r="A21" s="363"/>
      <c r="B21" s="336"/>
      <c r="C21" s="339"/>
      <c r="D21" s="311" t="s">
        <v>409</v>
      </c>
      <c r="E21" s="311"/>
      <c r="F21" s="311"/>
      <c r="G21" s="337"/>
      <c r="H21" s="364"/>
      <c r="I21" s="365"/>
      <c r="J21" s="366"/>
      <c r="K21" s="367"/>
      <c r="L21" s="365"/>
      <c r="M21" s="368"/>
    </row>
    <row r="22" spans="1:13" ht="12.75">
      <c r="A22" s="363"/>
      <c r="B22" s="336"/>
      <c r="C22" s="339">
        <v>4210</v>
      </c>
      <c r="D22" s="311" t="s">
        <v>353</v>
      </c>
      <c r="E22" s="311"/>
      <c r="F22" s="311"/>
      <c r="G22" s="337"/>
      <c r="H22" s="364"/>
      <c r="I22" s="365"/>
      <c r="J22" s="366"/>
      <c r="K22" s="367">
        <v>397</v>
      </c>
      <c r="L22" s="365">
        <v>397</v>
      </c>
      <c r="M22" s="369">
        <f>L22/K22*100</f>
        <v>100</v>
      </c>
    </row>
    <row r="23" spans="1:13" ht="12.75">
      <c r="A23" s="363"/>
      <c r="B23" s="336"/>
      <c r="C23" s="339">
        <v>4300</v>
      </c>
      <c r="D23" s="311" t="s">
        <v>266</v>
      </c>
      <c r="E23" s="311"/>
      <c r="F23" s="311"/>
      <c r="G23" s="337"/>
      <c r="H23" s="364"/>
      <c r="I23" s="365"/>
      <c r="J23" s="366"/>
      <c r="K23" s="367">
        <v>261</v>
      </c>
      <c r="L23" s="365">
        <v>260.05</v>
      </c>
      <c r="M23" s="369">
        <f>L23/K23*100</f>
        <v>99.6360153256705</v>
      </c>
    </row>
    <row r="24" spans="1:13" ht="12.75">
      <c r="A24" s="363"/>
      <c r="B24" s="336"/>
      <c r="C24" s="339">
        <v>4430</v>
      </c>
      <c r="D24" s="311" t="s">
        <v>307</v>
      </c>
      <c r="E24" s="311"/>
      <c r="F24" s="311"/>
      <c r="G24" s="337"/>
      <c r="H24" s="364"/>
      <c r="I24" s="365"/>
      <c r="J24" s="366"/>
      <c r="K24" s="367">
        <v>32853</v>
      </c>
      <c r="L24" s="365">
        <v>32852.78</v>
      </c>
      <c r="M24" s="369">
        <f>L24/K24*100</f>
        <v>99.99933035034852</v>
      </c>
    </row>
    <row r="25" spans="1:13" ht="12.75">
      <c r="A25" s="370"/>
      <c r="B25" s="339"/>
      <c r="C25" s="339"/>
      <c r="D25" s="311"/>
      <c r="E25" s="311"/>
      <c r="F25" s="311"/>
      <c r="G25" s="311"/>
      <c r="H25" s="371"/>
      <c r="I25" s="372"/>
      <c r="J25" s="373"/>
      <c r="K25" s="367"/>
      <c r="L25" s="372"/>
      <c r="M25" s="366"/>
    </row>
    <row r="26" spans="1:13" ht="12.75">
      <c r="A26" s="354">
        <v>750</v>
      </c>
      <c r="B26" s="374"/>
      <c r="C26" s="374"/>
      <c r="D26" s="375" t="s">
        <v>22</v>
      </c>
      <c r="E26" s="375"/>
      <c r="F26" s="375"/>
      <c r="G26" s="376"/>
      <c r="H26" s="377">
        <f>H28</f>
        <v>108400</v>
      </c>
      <c r="I26" s="378">
        <f>I28</f>
        <v>108400</v>
      </c>
      <c r="J26" s="379">
        <f>I26/H26*100</f>
        <v>100</v>
      </c>
      <c r="K26" s="380">
        <f>K28</f>
        <v>108400</v>
      </c>
      <c r="L26" s="378">
        <f>L28</f>
        <v>108400</v>
      </c>
      <c r="M26" s="361">
        <f>L26/K26*100</f>
        <v>100</v>
      </c>
    </row>
    <row r="27" spans="1:13" ht="12.75">
      <c r="A27" s="381"/>
      <c r="B27" s="329"/>
      <c r="C27" s="329"/>
      <c r="D27" s="330"/>
      <c r="E27" s="330"/>
      <c r="F27" s="330"/>
      <c r="G27" s="332"/>
      <c r="H27" s="335"/>
      <c r="I27" s="350"/>
      <c r="J27" s="351"/>
      <c r="K27" s="382"/>
      <c r="L27" s="350"/>
      <c r="M27" s="383"/>
    </row>
    <row r="28" spans="1:13" ht="12.75">
      <c r="A28" s="384"/>
      <c r="B28" s="385">
        <v>75011</v>
      </c>
      <c r="C28" s="339" t="s">
        <v>24</v>
      </c>
      <c r="D28" s="311"/>
      <c r="E28" s="311"/>
      <c r="F28" s="311"/>
      <c r="G28" s="337"/>
      <c r="H28" s="341">
        <f>H31</f>
        <v>108400</v>
      </c>
      <c r="I28" s="372">
        <f>I31</f>
        <v>108400</v>
      </c>
      <c r="J28" s="366">
        <f>I28/H28*100</f>
        <v>100</v>
      </c>
      <c r="K28" s="386">
        <f>K31+K34+K35+K36+K37+K38+K40+K41+K42+K43+K44+K46+K33</f>
        <v>108400</v>
      </c>
      <c r="L28" s="365">
        <f>L31+L34+L35+L36+L37+L38+L40+L41+L42+L43+L44+L46+L33</f>
        <v>108400</v>
      </c>
      <c r="M28" s="366">
        <f>L28/K28*100</f>
        <v>100</v>
      </c>
    </row>
    <row r="29" spans="1:13" ht="12.75">
      <c r="A29" s="384"/>
      <c r="B29" s="311"/>
      <c r="C29" s="339">
        <v>2010</v>
      </c>
      <c r="D29" s="311" t="s">
        <v>406</v>
      </c>
      <c r="E29" s="311"/>
      <c r="F29" s="311"/>
      <c r="G29" s="337"/>
      <c r="H29" s="341"/>
      <c r="I29" s="372"/>
      <c r="J29" s="366"/>
      <c r="K29" s="386"/>
      <c r="L29" s="365"/>
      <c r="M29" s="366"/>
    </row>
    <row r="30" spans="1:13" ht="12.75">
      <c r="A30" s="384"/>
      <c r="B30" s="311"/>
      <c r="C30" s="339"/>
      <c r="D30" s="311" t="s">
        <v>407</v>
      </c>
      <c r="E30" s="311"/>
      <c r="F30" s="311"/>
      <c r="G30" s="337"/>
      <c r="H30" s="341"/>
      <c r="I30" s="372"/>
      <c r="J30" s="366"/>
      <c r="K30" s="386"/>
      <c r="L30" s="365"/>
      <c r="M30" s="366"/>
    </row>
    <row r="31" spans="1:13" ht="12.75">
      <c r="A31" s="384"/>
      <c r="B31" s="311"/>
      <c r="C31" s="339"/>
      <c r="D31" s="311" t="s">
        <v>408</v>
      </c>
      <c r="E31" s="311"/>
      <c r="F31" s="311"/>
      <c r="G31" s="337"/>
      <c r="H31" s="341">
        <v>108400</v>
      </c>
      <c r="I31" s="372">
        <v>108400</v>
      </c>
      <c r="J31" s="366">
        <f>I31/H31*100</f>
        <v>100</v>
      </c>
      <c r="K31" s="386"/>
      <c r="L31" s="365"/>
      <c r="M31" s="366"/>
    </row>
    <row r="32" spans="1:13" ht="12.75">
      <c r="A32" s="384"/>
      <c r="B32" s="311"/>
      <c r="C32" s="339"/>
      <c r="D32" s="311" t="s">
        <v>409</v>
      </c>
      <c r="E32" s="311"/>
      <c r="F32" s="311"/>
      <c r="G32" s="337"/>
      <c r="H32" s="341"/>
      <c r="I32" s="372"/>
      <c r="J32" s="366"/>
      <c r="K32" s="386"/>
      <c r="L32" s="365"/>
      <c r="M32" s="366"/>
    </row>
    <row r="33" spans="1:13" ht="12.75">
      <c r="A33" s="384"/>
      <c r="B33" s="311"/>
      <c r="C33" s="339">
        <v>3020</v>
      </c>
      <c r="D33" s="311" t="s">
        <v>270</v>
      </c>
      <c r="E33" s="311"/>
      <c r="F33" s="311"/>
      <c r="G33" s="337"/>
      <c r="H33" s="341"/>
      <c r="I33" s="372"/>
      <c r="J33" s="366"/>
      <c r="K33" s="386">
        <v>250</v>
      </c>
      <c r="L33" s="365">
        <v>250</v>
      </c>
      <c r="M33" s="366">
        <f>L33/K33*100</f>
        <v>100</v>
      </c>
    </row>
    <row r="34" spans="1:13" ht="12.75">
      <c r="A34" s="384"/>
      <c r="B34" s="311"/>
      <c r="C34" s="339">
        <v>4010</v>
      </c>
      <c r="D34" s="311" t="s">
        <v>380</v>
      </c>
      <c r="E34" s="311"/>
      <c r="F34" s="311"/>
      <c r="G34" s="337"/>
      <c r="H34" s="341"/>
      <c r="I34" s="372"/>
      <c r="J34" s="366"/>
      <c r="K34" s="386">
        <v>69290</v>
      </c>
      <c r="L34" s="365">
        <v>69290</v>
      </c>
      <c r="M34" s="366">
        <f aca="true" t="shared" si="0" ref="M34:M43">L34/K34*100</f>
        <v>100</v>
      </c>
    </row>
    <row r="35" spans="1:13" ht="12.75">
      <c r="A35" s="384"/>
      <c r="B35" s="311"/>
      <c r="C35" s="339">
        <v>4040</v>
      </c>
      <c r="D35" s="311" t="s">
        <v>393</v>
      </c>
      <c r="E35" s="311"/>
      <c r="F35" s="311"/>
      <c r="G35" s="337"/>
      <c r="H35" s="341"/>
      <c r="I35" s="372"/>
      <c r="J35" s="366"/>
      <c r="K35" s="386">
        <v>10670</v>
      </c>
      <c r="L35" s="365">
        <v>10670</v>
      </c>
      <c r="M35" s="366">
        <f t="shared" si="0"/>
        <v>100</v>
      </c>
    </row>
    <row r="36" spans="1:13" ht="12.75">
      <c r="A36" s="384"/>
      <c r="B36" s="311"/>
      <c r="C36" s="339">
        <v>4110</v>
      </c>
      <c r="D36" s="311" t="s">
        <v>328</v>
      </c>
      <c r="E36" s="311"/>
      <c r="F36" s="311"/>
      <c r="G36" s="337"/>
      <c r="H36" s="341"/>
      <c r="I36" s="372"/>
      <c r="J36" s="366"/>
      <c r="K36" s="386">
        <v>13878</v>
      </c>
      <c r="L36" s="365">
        <v>13878</v>
      </c>
      <c r="M36" s="366">
        <f t="shared" si="0"/>
        <v>100</v>
      </c>
    </row>
    <row r="37" spans="1:13" ht="12.75">
      <c r="A37" s="384"/>
      <c r="B37" s="311"/>
      <c r="C37" s="339">
        <v>4120</v>
      </c>
      <c r="D37" s="311" t="s">
        <v>382</v>
      </c>
      <c r="E37" s="311"/>
      <c r="F37" s="311"/>
      <c r="G37" s="337"/>
      <c r="H37" s="341"/>
      <c r="I37" s="372"/>
      <c r="J37" s="366"/>
      <c r="K37" s="386">
        <v>2232</v>
      </c>
      <c r="L37" s="365">
        <v>2232</v>
      </c>
      <c r="M37" s="366">
        <f t="shared" si="0"/>
        <v>100</v>
      </c>
    </row>
    <row r="38" spans="1:13" ht="12.75">
      <c r="A38" s="384"/>
      <c r="B38" s="311"/>
      <c r="C38" s="339">
        <v>4140</v>
      </c>
      <c r="D38" s="311" t="s">
        <v>394</v>
      </c>
      <c r="E38" s="311"/>
      <c r="F38" s="311"/>
      <c r="G38" s="337"/>
      <c r="H38" s="341"/>
      <c r="I38" s="372"/>
      <c r="J38" s="366"/>
      <c r="K38" s="386">
        <v>2190</v>
      </c>
      <c r="L38" s="365">
        <v>2190</v>
      </c>
      <c r="M38" s="366">
        <f t="shared" si="0"/>
        <v>100</v>
      </c>
    </row>
    <row r="39" spans="1:13" ht="12.75">
      <c r="A39" s="384"/>
      <c r="B39" s="311"/>
      <c r="C39" s="339"/>
      <c r="D39" s="311" t="s">
        <v>97</v>
      </c>
      <c r="E39" s="311"/>
      <c r="F39" s="311"/>
      <c r="G39" s="337"/>
      <c r="H39" s="341"/>
      <c r="I39" s="372"/>
      <c r="J39" s="366"/>
      <c r="K39" s="386"/>
      <c r="L39" s="365"/>
      <c r="M39" s="366"/>
    </row>
    <row r="40" spans="1:13" ht="12.75">
      <c r="A40" s="384"/>
      <c r="B40" s="311"/>
      <c r="C40" s="339">
        <v>4210</v>
      </c>
      <c r="D40" s="311" t="s">
        <v>353</v>
      </c>
      <c r="E40" s="311"/>
      <c r="F40" s="311"/>
      <c r="G40" s="337"/>
      <c r="H40" s="341"/>
      <c r="I40" s="372"/>
      <c r="J40" s="366"/>
      <c r="K40" s="386">
        <v>500</v>
      </c>
      <c r="L40" s="365">
        <v>500</v>
      </c>
      <c r="M40" s="366">
        <f>L40/K40*100</f>
        <v>100</v>
      </c>
    </row>
    <row r="41" spans="1:13" ht="12.75">
      <c r="A41" s="384"/>
      <c r="B41" s="311"/>
      <c r="C41" s="339">
        <v>4300</v>
      </c>
      <c r="D41" s="311" t="s">
        <v>395</v>
      </c>
      <c r="E41" s="311"/>
      <c r="F41" s="311"/>
      <c r="G41" s="337"/>
      <c r="H41" s="341"/>
      <c r="I41" s="372"/>
      <c r="J41" s="366"/>
      <c r="K41" s="386">
        <v>4880</v>
      </c>
      <c r="L41" s="365">
        <v>4880</v>
      </c>
      <c r="M41" s="366">
        <f t="shared" si="0"/>
        <v>100</v>
      </c>
    </row>
    <row r="42" spans="1:13" ht="12.75">
      <c r="A42" s="384"/>
      <c r="B42" s="311"/>
      <c r="C42" s="339">
        <v>4410</v>
      </c>
      <c r="D42" s="311" t="s">
        <v>420</v>
      </c>
      <c r="E42" s="311"/>
      <c r="F42" s="311"/>
      <c r="G42" s="337"/>
      <c r="H42" s="341"/>
      <c r="I42" s="372"/>
      <c r="J42" s="366"/>
      <c r="K42" s="386">
        <v>750</v>
      </c>
      <c r="L42" s="365">
        <v>750</v>
      </c>
      <c r="M42" s="366">
        <f>L42/K42*100</f>
        <v>100</v>
      </c>
    </row>
    <row r="43" spans="1:13" ht="12.75">
      <c r="A43" s="384"/>
      <c r="B43" s="311"/>
      <c r="C43" s="339">
        <v>4440</v>
      </c>
      <c r="D43" s="311" t="s">
        <v>414</v>
      </c>
      <c r="E43" s="311"/>
      <c r="F43" s="311"/>
      <c r="G43" s="337"/>
      <c r="H43" s="341"/>
      <c r="I43" s="372"/>
      <c r="J43" s="366"/>
      <c r="K43" s="386">
        <v>2760</v>
      </c>
      <c r="L43" s="365">
        <v>2760</v>
      </c>
      <c r="M43" s="366">
        <f t="shared" si="0"/>
        <v>100</v>
      </c>
    </row>
    <row r="44" spans="1:13" ht="12.75">
      <c r="A44" s="384"/>
      <c r="B44" s="311"/>
      <c r="C44" s="339">
        <v>4700</v>
      </c>
      <c r="D44" s="311" t="s">
        <v>413</v>
      </c>
      <c r="E44" s="311"/>
      <c r="F44" s="311"/>
      <c r="G44" s="337"/>
      <c r="H44" s="341"/>
      <c r="I44" s="372"/>
      <c r="J44" s="366"/>
      <c r="K44" s="386">
        <v>1000</v>
      </c>
      <c r="L44" s="365">
        <v>1000</v>
      </c>
      <c r="M44" s="366">
        <f>L44/K44*100</f>
        <v>100</v>
      </c>
    </row>
    <row r="45" spans="1:13" ht="12.75">
      <c r="A45" s="384"/>
      <c r="B45" s="311"/>
      <c r="C45" s="339"/>
      <c r="D45" s="311" t="s">
        <v>253</v>
      </c>
      <c r="E45" s="311"/>
      <c r="F45" s="311"/>
      <c r="G45" s="337"/>
      <c r="H45" s="341"/>
      <c r="I45" s="372"/>
      <c r="J45" s="366"/>
      <c r="K45" s="386"/>
      <c r="L45" s="365"/>
      <c r="M45" s="366"/>
    </row>
    <row r="46" spans="1:13" ht="12.75">
      <c r="A46" s="384"/>
      <c r="B46" s="311"/>
      <c r="C46" s="339"/>
      <c r="D46" s="311"/>
      <c r="E46" s="311"/>
      <c r="F46" s="311"/>
      <c r="G46" s="337"/>
      <c r="H46" s="341"/>
      <c r="I46" s="372"/>
      <c r="J46" s="366"/>
      <c r="K46" s="386"/>
      <c r="L46" s="365"/>
      <c r="M46" s="366"/>
    </row>
    <row r="47" spans="1:13" ht="12.75">
      <c r="A47" s="354">
        <v>751</v>
      </c>
      <c r="B47" s="375"/>
      <c r="C47" s="374" t="s">
        <v>104</v>
      </c>
      <c r="D47" s="375"/>
      <c r="E47" s="375"/>
      <c r="F47" s="375"/>
      <c r="G47" s="376"/>
      <c r="H47" s="380">
        <f>H50+H61</f>
        <v>18634</v>
      </c>
      <c r="I47" s="378">
        <f>I50+I61</f>
        <v>18633.55</v>
      </c>
      <c r="J47" s="387">
        <f>I47/H47*100</f>
        <v>99.99758505956852</v>
      </c>
      <c r="K47" s="388">
        <f>K50+K61</f>
        <v>18634</v>
      </c>
      <c r="L47" s="389">
        <f>L50+L61</f>
        <v>18633.55</v>
      </c>
      <c r="M47" s="387">
        <f>L47/K47*100</f>
        <v>99.99758505956852</v>
      </c>
    </row>
    <row r="48" spans="1:13" ht="12.75">
      <c r="A48" s="363"/>
      <c r="B48" s="312"/>
      <c r="C48" s="322" t="s">
        <v>105</v>
      </c>
      <c r="D48" s="312"/>
      <c r="E48" s="312"/>
      <c r="F48" s="312"/>
      <c r="G48" s="323"/>
      <c r="H48" s="390"/>
      <c r="I48" s="344"/>
      <c r="J48" s="366"/>
      <c r="K48" s="390"/>
      <c r="L48" s="344"/>
      <c r="M48" s="347"/>
    </row>
    <row r="49" spans="1:13" ht="12.75">
      <c r="A49" s="391"/>
      <c r="B49" s="392"/>
      <c r="C49" s="393"/>
      <c r="D49" s="392"/>
      <c r="E49" s="392"/>
      <c r="F49" s="392"/>
      <c r="G49" s="394"/>
      <c r="H49" s="395"/>
      <c r="I49" s="396"/>
      <c r="J49" s="383"/>
      <c r="K49" s="395"/>
      <c r="L49" s="396"/>
      <c r="M49" s="353"/>
    </row>
    <row r="50" spans="1:13" ht="12.75">
      <c r="A50" s="397"/>
      <c r="B50" s="397">
        <v>75101</v>
      </c>
      <c r="C50" s="357" t="s">
        <v>107</v>
      </c>
      <c r="D50" s="357"/>
      <c r="E50" s="357"/>
      <c r="F50" s="357"/>
      <c r="G50" s="358"/>
      <c r="H50" s="398">
        <f>H54</f>
        <v>2171</v>
      </c>
      <c r="I50" s="399">
        <f>I54</f>
        <v>2171</v>
      </c>
      <c r="J50" s="361">
        <f>I50/H50*100</f>
        <v>100</v>
      </c>
      <c r="K50" s="400">
        <f>K56+K57+K58</f>
        <v>2171</v>
      </c>
      <c r="L50" s="399">
        <f>L56+L57+L58+L59</f>
        <v>2171</v>
      </c>
      <c r="M50" s="361">
        <f>L50/K50*100</f>
        <v>100</v>
      </c>
    </row>
    <row r="51" spans="1:13" ht="12.75">
      <c r="A51" s="384"/>
      <c r="B51" s="336"/>
      <c r="C51" s="311" t="s">
        <v>112</v>
      </c>
      <c r="D51" s="311"/>
      <c r="E51" s="311"/>
      <c r="F51" s="311"/>
      <c r="G51" s="337"/>
      <c r="H51" s="341"/>
      <c r="I51" s="372"/>
      <c r="J51" s="366"/>
      <c r="K51" s="386"/>
      <c r="L51" s="372"/>
      <c r="M51" s="347"/>
    </row>
    <row r="52" spans="1:13" ht="12.75">
      <c r="A52" s="384"/>
      <c r="B52" s="336"/>
      <c r="C52" s="311">
        <v>2010</v>
      </c>
      <c r="D52" s="311" t="s">
        <v>406</v>
      </c>
      <c r="E52" s="311"/>
      <c r="F52" s="311"/>
      <c r="G52" s="337"/>
      <c r="H52" s="341"/>
      <c r="I52" s="372"/>
      <c r="J52" s="366"/>
      <c r="K52" s="386"/>
      <c r="L52" s="372"/>
      <c r="M52" s="347"/>
    </row>
    <row r="53" spans="1:13" ht="12.75">
      <c r="A53" s="384"/>
      <c r="B53" s="336"/>
      <c r="C53" s="311"/>
      <c r="D53" s="311" t="s">
        <v>407</v>
      </c>
      <c r="E53" s="311"/>
      <c r="F53" s="311"/>
      <c r="G53" s="337"/>
      <c r="H53" s="341"/>
      <c r="I53" s="372"/>
      <c r="J53" s="366"/>
      <c r="K53" s="386"/>
      <c r="L53" s="372"/>
      <c r="M53" s="347"/>
    </row>
    <row r="54" spans="1:13" ht="12.75">
      <c r="A54" s="384"/>
      <c r="B54" s="336"/>
      <c r="C54" s="311"/>
      <c r="D54" s="311" t="s">
        <v>408</v>
      </c>
      <c r="E54" s="311"/>
      <c r="F54" s="311"/>
      <c r="G54" s="337"/>
      <c r="H54" s="341">
        <v>2171</v>
      </c>
      <c r="I54" s="372">
        <v>2171</v>
      </c>
      <c r="J54" s="366">
        <f>I54/H54*100</f>
        <v>100</v>
      </c>
      <c r="K54" s="386"/>
      <c r="L54" s="372"/>
      <c r="M54" s="347"/>
    </row>
    <row r="55" spans="1:13" ht="12.75">
      <c r="A55" s="384"/>
      <c r="B55" s="336"/>
      <c r="C55" s="311"/>
      <c r="D55" s="311" t="s">
        <v>409</v>
      </c>
      <c r="E55" s="311"/>
      <c r="F55" s="311"/>
      <c r="G55" s="337"/>
      <c r="H55" s="341"/>
      <c r="I55" s="372"/>
      <c r="J55" s="366"/>
      <c r="K55" s="386"/>
      <c r="L55" s="372"/>
      <c r="M55" s="347"/>
    </row>
    <row r="56" spans="1:13" ht="12.75">
      <c r="A56" s="384"/>
      <c r="B56" s="336"/>
      <c r="C56" s="311">
        <v>4010</v>
      </c>
      <c r="D56" s="311" t="s">
        <v>380</v>
      </c>
      <c r="E56" s="311"/>
      <c r="F56" s="311"/>
      <c r="G56" s="337"/>
      <c r="H56" s="341"/>
      <c r="I56" s="372"/>
      <c r="J56" s="366"/>
      <c r="K56" s="386">
        <v>1846</v>
      </c>
      <c r="L56" s="372">
        <v>1846</v>
      </c>
      <c r="M56" s="366">
        <f>L56/K56*100</f>
        <v>100</v>
      </c>
    </row>
    <row r="57" spans="1:13" ht="12.75">
      <c r="A57" s="384"/>
      <c r="B57" s="336"/>
      <c r="C57" s="311">
        <v>4110</v>
      </c>
      <c r="D57" s="311" t="s">
        <v>328</v>
      </c>
      <c r="E57" s="311"/>
      <c r="F57" s="311"/>
      <c r="G57" s="337"/>
      <c r="H57" s="341"/>
      <c r="I57" s="372"/>
      <c r="J57" s="366"/>
      <c r="K57" s="386">
        <v>280</v>
      </c>
      <c r="L57" s="372">
        <v>280</v>
      </c>
      <c r="M57" s="366">
        <f>L57/K57*100</f>
        <v>100</v>
      </c>
    </row>
    <row r="58" spans="1:13" ht="12.75">
      <c r="A58" s="384"/>
      <c r="B58" s="336"/>
      <c r="C58" s="311">
        <v>4120</v>
      </c>
      <c r="D58" s="311" t="s">
        <v>382</v>
      </c>
      <c r="E58" s="311"/>
      <c r="F58" s="311"/>
      <c r="G58" s="337"/>
      <c r="H58" s="341"/>
      <c r="I58" s="372"/>
      <c r="J58" s="366"/>
      <c r="K58" s="386">
        <v>45</v>
      </c>
      <c r="L58" s="372">
        <v>45</v>
      </c>
      <c r="M58" s="366">
        <f>L58/K58*100</f>
        <v>100</v>
      </c>
    </row>
    <row r="59" spans="1:13" ht="12.75">
      <c r="A59" s="384"/>
      <c r="B59" s="336"/>
      <c r="C59" s="311">
        <v>4170</v>
      </c>
      <c r="D59" s="311" t="s">
        <v>340</v>
      </c>
      <c r="E59" s="311"/>
      <c r="F59" s="311"/>
      <c r="G59" s="337"/>
      <c r="H59" s="341"/>
      <c r="I59" s="372"/>
      <c r="J59" s="366"/>
      <c r="K59" s="386"/>
      <c r="L59" s="372"/>
      <c r="M59" s="366"/>
    </row>
    <row r="60" spans="1:13" ht="12.75">
      <c r="A60" s="384"/>
      <c r="B60" s="336"/>
      <c r="C60" s="311"/>
      <c r="D60" s="311"/>
      <c r="E60" s="311"/>
      <c r="F60" s="311"/>
      <c r="G60" s="337"/>
      <c r="H60" s="341"/>
      <c r="I60" s="372"/>
      <c r="J60" s="366"/>
      <c r="K60" s="386"/>
      <c r="L60" s="372"/>
      <c r="M60" s="366"/>
    </row>
    <row r="61" spans="1:13" ht="12.75">
      <c r="A61" s="384"/>
      <c r="B61" s="384">
        <v>75113</v>
      </c>
      <c r="C61" s="401" t="s">
        <v>436</v>
      </c>
      <c r="D61" s="331"/>
      <c r="E61" s="331"/>
      <c r="F61" s="331"/>
      <c r="G61" s="310"/>
      <c r="H61" s="341">
        <f>H63</f>
        <v>16463</v>
      </c>
      <c r="I61" s="372">
        <f>I63</f>
        <v>16462.55</v>
      </c>
      <c r="J61" s="366">
        <f>I61/H61*100</f>
        <v>99.99726659782542</v>
      </c>
      <c r="K61" s="386">
        <f>SUM(K62:K81)</f>
        <v>16463</v>
      </c>
      <c r="L61" s="372">
        <f>SUM(L62:L81)</f>
        <v>16462.55</v>
      </c>
      <c r="M61" s="366">
        <f>L61/K61*100</f>
        <v>99.99726659782542</v>
      </c>
    </row>
    <row r="62" spans="1:13" ht="12.75">
      <c r="A62" s="384"/>
      <c r="B62" s="384"/>
      <c r="C62" s="401" t="s">
        <v>437</v>
      </c>
      <c r="D62" s="331"/>
      <c r="E62" s="331"/>
      <c r="F62" s="331"/>
      <c r="G62" s="310"/>
      <c r="H62" s="341"/>
      <c r="I62" s="372"/>
      <c r="J62" s="366"/>
      <c r="K62" s="386"/>
      <c r="L62" s="372"/>
      <c r="M62" s="366"/>
    </row>
    <row r="63" spans="1:13" ht="12.75">
      <c r="A63" s="384"/>
      <c r="B63" s="384"/>
      <c r="C63" s="331">
        <v>2010</v>
      </c>
      <c r="D63" s="331" t="s">
        <v>438</v>
      </c>
      <c r="E63" s="331"/>
      <c r="F63" s="331"/>
      <c r="G63" s="310"/>
      <c r="H63" s="341">
        <v>16463</v>
      </c>
      <c r="I63" s="372">
        <v>16462.55</v>
      </c>
      <c r="J63" s="366">
        <f>I63/H63*100</f>
        <v>99.99726659782542</v>
      </c>
      <c r="K63" s="386"/>
      <c r="L63" s="372"/>
      <c r="M63" s="366"/>
    </row>
    <row r="64" spans="1:13" ht="12.75">
      <c r="A64" s="384"/>
      <c r="B64" s="384"/>
      <c r="C64" s="331"/>
      <c r="D64" s="331" t="s">
        <v>439</v>
      </c>
      <c r="E64" s="331"/>
      <c r="F64" s="331"/>
      <c r="G64" s="310"/>
      <c r="H64" s="341"/>
      <c r="I64" s="372"/>
      <c r="J64" s="366"/>
      <c r="K64" s="386"/>
      <c r="L64" s="372"/>
      <c r="M64" s="366"/>
    </row>
    <row r="65" spans="1:13" ht="12.75">
      <c r="A65" s="384"/>
      <c r="B65" s="384"/>
      <c r="C65" s="331"/>
      <c r="D65" s="331" t="s">
        <v>408</v>
      </c>
      <c r="E65" s="331"/>
      <c r="F65" s="331"/>
      <c r="G65" s="310"/>
      <c r="H65" s="341"/>
      <c r="I65" s="372"/>
      <c r="J65" s="366"/>
      <c r="K65" s="386"/>
      <c r="L65" s="372"/>
      <c r="M65" s="366"/>
    </row>
    <row r="66" spans="1:13" ht="12.75">
      <c r="A66" s="384"/>
      <c r="B66" s="384"/>
      <c r="C66" s="331"/>
      <c r="D66" s="448" t="s">
        <v>409</v>
      </c>
      <c r="E66" s="460"/>
      <c r="F66" s="460"/>
      <c r="G66" s="431"/>
      <c r="H66" s="341"/>
      <c r="I66" s="372"/>
      <c r="J66" s="366"/>
      <c r="K66" s="386"/>
      <c r="L66" s="372"/>
      <c r="M66" s="366"/>
    </row>
    <row r="67" spans="1:13" ht="12.75">
      <c r="A67" s="384"/>
      <c r="B67" s="384"/>
      <c r="C67" s="331">
        <v>3030</v>
      </c>
      <c r="D67" s="331" t="s">
        <v>440</v>
      </c>
      <c r="E67" s="331"/>
      <c r="F67" s="331"/>
      <c r="G67" s="310"/>
      <c r="H67" s="341"/>
      <c r="I67" s="372"/>
      <c r="J67" s="366"/>
      <c r="K67" s="386">
        <v>7920</v>
      </c>
      <c r="L67" s="372">
        <v>7920</v>
      </c>
      <c r="M67" s="366">
        <f aca="true" t="shared" si="1" ref="M67:M74">L67/K67*100</f>
        <v>100</v>
      </c>
    </row>
    <row r="68" spans="1:13" ht="12.75">
      <c r="A68" s="384"/>
      <c r="B68" s="384"/>
      <c r="C68" s="331">
        <v>4010</v>
      </c>
      <c r="D68" s="331" t="s">
        <v>380</v>
      </c>
      <c r="E68" s="331"/>
      <c r="F68" s="331"/>
      <c r="G68" s="310"/>
      <c r="H68" s="341"/>
      <c r="I68" s="372"/>
      <c r="J68" s="366"/>
      <c r="K68" s="386">
        <v>111</v>
      </c>
      <c r="L68" s="372">
        <v>111</v>
      </c>
      <c r="M68" s="366">
        <f t="shared" si="1"/>
        <v>100</v>
      </c>
    </row>
    <row r="69" spans="1:13" ht="12.75">
      <c r="A69" s="384"/>
      <c r="B69" s="384"/>
      <c r="C69" s="311">
        <v>4110</v>
      </c>
      <c r="D69" s="331" t="s">
        <v>328</v>
      </c>
      <c r="E69" s="331"/>
      <c r="F69" s="331"/>
      <c r="G69" s="310"/>
      <c r="H69" s="341"/>
      <c r="I69" s="372"/>
      <c r="J69" s="366"/>
      <c r="K69" s="386">
        <v>589</v>
      </c>
      <c r="L69" s="372">
        <v>588.8</v>
      </c>
      <c r="M69" s="366">
        <f t="shared" si="1"/>
        <v>99.96604414261459</v>
      </c>
    </row>
    <row r="70" spans="1:13" ht="12.75">
      <c r="A70" s="384"/>
      <c r="B70" s="384"/>
      <c r="C70" s="311">
        <v>4120</v>
      </c>
      <c r="D70" s="331" t="s">
        <v>382</v>
      </c>
      <c r="E70" s="331"/>
      <c r="F70" s="331"/>
      <c r="G70" s="310"/>
      <c r="H70" s="341"/>
      <c r="I70" s="372"/>
      <c r="J70" s="366"/>
      <c r="K70" s="386">
        <v>95</v>
      </c>
      <c r="L70" s="372">
        <v>94.75</v>
      </c>
      <c r="M70" s="366">
        <f t="shared" si="1"/>
        <v>99.73684210526315</v>
      </c>
    </row>
    <row r="71" spans="1:13" ht="12.75">
      <c r="A71" s="384"/>
      <c r="B71" s="336"/>
      <c r="C71" s="311">
        <v>4170</v>
      </c>
      <c r="D71" s="311" t="s">
        <v>340</v>
      </c>
      <c r="E71" s="311"/>
      <c r="F71" s="311"/>
      <c r="G71" s="337"/>
      <c r="H71" s="341"/>
      <c r="I71" s="372"/>
      <c r="J71" s="366"/>
      <c r="K71" s="386">
        <v>3787</v>
      </c>
      <c r="L71" s="372">
        <v>3787</v>
      </c>
      <c r="M71" s="366">
        <f t="shared" si="1"/>
        <v>100</v>
      </c>
    </row>
    <row r="72" spans="1:13" ht="12.75">
      <c r="A72" s="381"/>
      <c r="B72" s="328"/>
      <c r="C72" s="330">
        <v>4210</v>
      </c>
      <c r="D72" s="330" t="s">
        <v>353</v>
      </c>
      <c r="E72" s="330"/>
      <c r="F72" s="330"/>
      <c r="G72" s="332"/>
      <c r="H72" s="335"/>
      <c r="I72" s="350"/>
      <c r="J72" s="383"/>
      <c r="K72" s="382">
        <v>1489</v>
      </c>
      <c r="L72" s="350">
        <v>1489</v>
      </c>
      <c r="M72" s="383">
        <f t="shared" si="1"/>
        <v>100</v>
      </c>
    </row>
    <row r="73" spans="1:13" ht="12.75">
      <c r="A73" s="423"/>
      <c r="B73" s="356"/>
      <c r="C73" s="356">
        <v>4300</v>
      </c>
      <c r="D73" s="357" t="s">
        <v>266</v>
      </c>
      <c r="E73" s="357"/>
      <c r="F73" s="357"/>
      <c r="G73" s="357"/>
      <c r="H73" s="400"/>
      <c r="I73" s="399"/>
      <c r="J73" s="424"/>
      <c r="K73" s="400">
        <v>643</v>
      </c>
      <c r="L73" s="399">
        <v>643</v>
      </c>
      <c r="M73" s="361">
        <f t="shared" si="1"/>
        <v>100</v>
      </c>
    </row>
    <row r="74" spans="1:13" ht="12.75">
      <c r="A74" s="384"/>
      <c r="B74" s="336"/>
      <c r="C74" s="311">
        <v>4360</v>
      </c>
      <c r="D74" s="311" t="s">
        <v>274</v>
      </c>
      <c r="E74" s="311"/>
      <c r="F74" s="311"/>
      <c r="G74" s="337"/>
      <c r="H74" s="341"/>
      <c r="I74" s="372"/>
      <c r="J74" s="366"/>
      <c r="K74" s="341">
        <v>398</v>
      </c>
      <c r="L74" s="404">
        <v>398</v>
      </c>
      <c r="M74" s="366">
        <f t="shared" si="1"/>
        <v>100</v>
      </c>
    </row>
    <row r="75" spans="1:13" ht="12.75">
      <c r="A75" s="384"/>
      <c r="B75" s="336"/>
      <c r="C75" s="311"/>
      <c r="D75" s="311" t="s">
        <v>441</v>
      </c>
      <c r="E75" s="311"/>
      <c r="F75" s="311"/>
      <c r="G75" s="337"/>
      <c r="H75" s="341"/>
      <c r="I75" s="372"/>
      <c r="J75" s="366"/>
      <c r="K75" s="341"/>
      <c r="L75" s="404"/>
      <c r="M75" s="366"/>
    </row>
    <row r="76" spans="1:13" ht="12.75">
      <c r="A76" s="384"/>
      <c r="B76" s="336"/>
      <c r="C76" s="311">
        <v>4370</v>
      </c>
      <c r="D76" s="311" t="s">
        <v>274</v>
      </c>
      <c r="E76" s="311"/>
      <c r="F76" s="311"/>
      <c r="G76" s="337"/>
      <c r="H76" s="341"/>
      <c r="I76" s="372"/>
      <c r="J76" s="366"/>
      <c r="K76" s="341">
        <v>200</v>
      </c>
      <c r="L76" s="404">
        <v>200</v>
      </c>
      <c r="M76" s="366">
        <f>L76/K76*100</f>
        <v>100</v>
      </c>
    </row>
    <row r="77" spans="1:13" ht="12.75">
      <c r="A77" s="384"/>
      <c r="B77" s="336"/>
      <c r="C77" s="405"/>
      <c r="D77" s="451" t="s">
        <v>442</v>
      </c>
      <c r="E77" s="454"/>
      <c r="F77" s="454"/>
      <c r="G77" s="455"/>
      <c r="H77" s="341"/>
      <c r="I77" s="372"/>
      <c r="J77" s="366"/>
      <c r="K77" s="341"/>
      <c r="L77" s="404"/>
      <c r="M77" s="366"/>
    </row>
    <row r="78" spans="1:13" ht="12.75">
      <c r="A78" s="384"/>
      <c r="B78" s="336"/>
      <c r="C78" s="405">
        <v>4410</v>
      </c>
      <c r="D78" s="311" t="s">
        <v>341</v>
      </c>
      <c r="E78" s="311"/>
      <c r="F78" s="311"/>
      <c r="G78" s="311"/>
      <c r="H78" s="341"/>
      <c r="I78" s="372"/>
      <c r="J78" s="366"/>
      <c r="K78" s="341">
        <v>377</v>
      </c>
      <c r="L78" s="404">
        <v>377</v>
      </c>
      <c r="M78" s="366">
        <f>L78/K78*100</f>
        <v>100</v>
      </c>
    </row>
    <row r="79" spans="1:13" ht="12.75">
      <c r="A79" s="384"/>
      <c r="B79" s="336"/>
      <c r="C79" s="405">
        <v>4740</v>
      </c>
      <c r="D79" s="311" t="s">
        <v>443</v>
      </c>
      <c r="E79" s="311"/>
      <c r="F79" s="311"/>
      <c r="G79" s="311"/>
      <c r="H79" s="341"/>
      <c r="I79" s="372"/>
      <c r="J79" s="366"/>
      <c r="K79" s="341">
        <v>614</v>
      </c>
      <c r="L79" s="404">
        <v>614</v>
      </c>
      <c r="M79" s="366">
        <f>L79/K79*100</f>
        <v>100</v>
      </c>
    </row>
    <row r="80" spans="1:13" ht="12.75">
      <c r="A80" s="384"/>
      <c r="B80" s="336"/>
      <c r="C80" s="405"/>
      <c r="D80" s="311" t="s">
        <v>444</v>
      </c>
      <c r="E80" s="311"/>
      <c r="F80" s="311"/>
      <c r="G80" s="311"/>
      <c r="H80" s="341"/>
      <c r="I80" s="372"/>
      <c r="J80" s="366"/>
      <c r="K80" s="341"/>
      <c r="L80" s="404"/>
      <c r="M80" s="366"/>
    </row>
    <row r="81" spans="1:13" ht="12.75">
      <c r="A81" s="384"/>
      <c r="B81" s="336"/>
      <c r="C81" s="405">
        <v>4750</v>
      </c>
      <c r="D81" s="311" t="s">
        <v>445</v>
      </c>
      <c r="E81" s="311"/>
      <c r="F81" s="311"/>
      <c r="G81" s="311"/>
      <c r="H81" s="341"/>
      <c r="I81" s="372"/>
      <c r="J81" s="366"/>
      <c r="K81" s="341">
        <v>240</v>
      </c>
      <c r="L81" s="404">
        <v>240</v>
      </c>
      <c r="M81" s="366">
        <f>L81/K81*100</f>
        <v>100</v>
      </c>
    </row>
    <row r="82" spans="1:13" ht="12.75">
      <c r="A82" s="406"/>
      <c r="B82" s="339"/>
      <c r="C82" s="407"/>
      <c r="D82" s="451" t="s">
        <v>444</v>
      </c>
      <c r="E82" s="451"/>
      <c r="F82" s="451"/>
      <c r="G82" s="451"/>
      <c r="H82" s="386"/>
      <c r="I82" s="372"/>
      <c r="J82" s="373"/>
      <c r="K82" s="341"/>
      <c r="L82" s="404"/>
      <c r="M82" s="366"/>
    </row>
    <row r="83" spans="1:13" ht="12.75">
      <c r="A83" s="402"/>
      <c r="B83" s="329"/>
      <c r="C83" s="329"/>
      <c r="D83" s="330"/>
      <c r="E83" s="330"/>
      <c r="F83" s="330"/>
      <c r="G83" s="330"/>
      <c r="H83" s="382"/>
      <c r="I83" s="350"/>
      <c r="J83" s="403"/>
      <c r="K83" s="335"/>
      <c r="L83" s="408"/>
      <c r="M83" s="383"/>
    </row>
    <row r="84" spans="1:13" ht="12.75">
      <c r="A84" s="354">
        <v>852</v>
      </c>
      <c r="B84" s="374"/>
      <c r="C84" s="374" t="s">
        <v>228</v>
      </c>
      <c r="D84" s="357"/>
      <c r="E84" s="375"/>
      <c r="F84" s="375"/>
      <c r="G84" s="376"/>
      <c r="H84" s="377">
        <f>H87+H113+H122+H130</f>
        <v>2077338</v>
      </c>
      <c r="I84" s="378">
        <f>I87+I113+I122+I130</f>
        <v>2001889.78</v>
      </c>
      <c r="J84" s="387">
        <f>I84/H84*100</f>
        <v>96.36803351211984</v>
      </c>
      <c r="K84" s="377">
        <f>K87+K113+K122+K130</f>
        <v>2077338</v>
      </c>
      <c r="L84" s="389">
        <f>L87+L113+L122+L130</f>
        <v>2001889.78</v>
      </c>
      <c r="M84" s="387">
        <f>L84/K84*100</f>
        <v>96.36803351211984</v>
      </c>
    </row>
    <row r="85" spans="1:13" ht="12.75">
      <c r="A85" s="381"/>
      <c r="B85" s="329"/>
      <c r="C85" s="329"/>
      <c r="D85" s="330"/>
      <c r="E85" s="330"/>
      <c r="F85" s="330"/>
      <c r="G85" s="332"/>
      <c r="H85" s="335"/>
      <c r="I85" s="350"/>
      <c r="J85" s="383"/>
      <c r="K85" s="335"/>
      <c r="L85" s="408"/>
      <c r="M85" s="353"/>
    </row>
    <row r="86" spans="1:13" ht="12.75">
      <c r="A86" s="384"/>
      <c r="B86" s="384">
        <v>85212</v>
      </c>
      <c r="C86" s="456" t="s">
        <v>446</v>
      </c>
      <c r="D86" s="457"/>
      <c r="E86" s="457"/>
      <c r="F86" s="457"/>
      <c r="G86" s="458"/>
      <c r="H86" s="386"/>
      <c r="I86" s="365"/>
      <c r="J86" s="366"/>
      <c r="K86" s="341"/>
      <c r="L86" s="409"/>
      <c r="M86" s="347"/>
    </row>
    <row r="87" spans="1:13" ht="12.75">
      <c r="A87" s="384"/>
      <c r="B87" s="336"/>
      <c r="C87" s="339" t="s">
        <v>447</v>
      </c>
      <c r="D87" s="311"/>
      <c r="E87" s="311"/>
      <c r="F87" s="311"/>
      <c r="G87" s="337"/>
      <c r="H87" s="386">
        <f>H92</f>
        <v>2018100</v>
      </c>
      <c r="I87" s="365">
        <f>I92</f>
        <v>1942677.71</v>
      </c>
      <c r="J87" s="366">
        <f>I87/H87*100</f>
        <v>96.26270799266636</v>
      </c>
      <c r="K87" s="341">
        <f>K93+K94+K95+K96+K97+K98+K99+K100+K104+K105+K106+K108+K110+K111+K112+K101+K103</f>
        <v>2018100</v>
      </c>
      <c r="L87" s="409">
        <f>L93+L94+L95+L96+L97+L98+L99+L100+L101+L103+L105+L106+L108+L110+L111+L112</f>
        <v>1942677.71</v>
      </c>
      <c r="M87" s="366">
        <f>L87/K87*100</f>
        <v>96.26270799266636</v>
      </c>
    </row>
    <row r="88" spans="1:13" ht="12.75">
      <c r="A88" s="384"/>
      <c r="B88" s="336"/>
      <c r="C88" s="459" t="s">
        <v>448</v>
      </c>
      <c r="D88" s="460"/>
      <c r="E88" s="460"/>
      <c r="F88" s="460"/>
      <c r="G88" s="431"/>
      <c r="H88" s="386"/>
      <c r="I88" s="365"/>
      <c r="J88" s="366"/>
      <c r="K88" s="341"/>
      <c r="L88" s="409"/>
      <c r="M88" s="366"/>
    </row>
    <row r="89" spans="1:13" ht="12.75">
      <c r="A89" s="384"/>
      <c r="B89" s="336"/>
      <c r="C89" s="339">
        <v>2010</v>
      </c>
      <c r="D89" s="311" t="s">
        <v>406</v>
      </c>
      <c r="E89" s="311"/>
      <c r="F89" s="311"/>
      <c r="G89" s="337"/>
      <c r="H89" s="386"/>
      <c r="I89" s="365"/>
      <c r="J89" s="366"/>
      <c r="K89" s="341"/>
      <c r="L89" s="409"/>
      <c r="M89" s="366"/>
    </row>
    <row r="90" spans="1:13" ht="12.75">
      <c r="A90" s="384"/>
      <c r="B90" s="336"/>
      <c r="C90" s="339"/>
      <c r="D90" s="311" t="s">
        <v>407</v>
      </c>
      <c r="E90" s="311"/>
      <c r="F90" s="311"/>
      <c r="G90" s="337"/>
      <c r="H90" s="386"/>
      <c r="I90" s="365"/>
      <c r="J90" s="366"/>
      <c r="K90" s="341"/>
      <c r="L90" s="409"/>
      <c r="M90" s="347"/>
    </row>
    <row r="91" spans="1:13" ht="12.75">
      <c r="A91" s="384"/>
      <c r="B91" s="336"/>
      <c r="C91" s="339"/>
      <c r="D91" s="311" t="s">
        <v>408</v>
      </c>
      <c r="E91" s="311"/>
      <c r="F91" s="311"/>
      <c r="G91" s="337"/>
      <c r="H91" s="386"/>
      <c r="I91" s="365"/>
      <c r="J91" s="366"/>
      <c r="K91" s="341"/>
      <c r="L91" s="409"/>
      <c r="M91" s="347"/>
    </row>
    <row r="92" spans="1:13" ht="12.75">
      <c r="A92" s="384"/>
      <c r="B92" s="336"/>
      <c r="C92" s="339"/>
      <c r="D92" s="311" t="s">
        <v>409</v>
      </c>
      <c r="E92" s="311"/>
      <c r="F92" s="311"/>
      <c r="G92" s="337"/>
      <c r="H92" s="386">
        <v>2018100</v>
      </c>
      <c r="I92" s="365">
        <v>1942677.71</v>
      </c>
      <c r="J92" s="366">
        <f>I92/H92*100</f>
        <v>96.26270799266636</v>
      </c>
      <c r="K92" s="341"/>
      <c r="L92" s="409"/>
      <c r="M92" s="347"/>
    </row>
    <row r="93" spans="1:13" ht="12.75">
      <c r="A93" s="384"/>
      <c r="B93" s="336"/>
      <c r="C93" s="339">
        <v>3110</v>
      </c>
      <c r="D93" s="405" t="s">
        <v>335</v>
      </c>
      <c r="E93" s="311"/>
      <c r="F93" s="311"/>
      <c r="G93" s="337"/>
      <c r="H93" s="386"/>
      <c r="I93" s="365"/>
      <c r="J93" s="366"/>
      <c r="K93" s="341">
        <v>1932560</v>
      </c>
      <c r="L93" s="409">
        <v>1862123.55</v>
      </c>
      <c r="M93" s="366">
        <f aca="true" t="shared" si="2" ref="M93:M99">L93/K93*100</f>
        <v>96.35527745580991</v>
      </c>
    </row>
    <row r="94" spans="1:13" ht="12.75">
      <c r="A94" s="384"/>
      <c r="B94" s="336"/>
      <c r="C94" s="339">
        <v>4010</v>
      </c>
      <c r="D94" s="311" t="s">
        <v>380</v>
      </c>
      <c r="E94" s="311"/>
      <c r="F94" s="311"/>
      <c r="G94" s="337"/>
      <c r="H94" s="386"/>
      <c r="I94" s="365"/>
      <c r="J94" s="366"/>
      <c r="K94" s="341">
        <v>40500</v>
      </c>
      <c r="L94" s="409">
        <v>40500</v>
      </c>
      <c r="M94" s="366">
        <f t="shared" si="2"/>
        <v>100</v>
      </c>
    </row>
    <row r="95" spans="1:13" ht="12.75">
      <c r="A95" s="384"/>
      <c r="B95" s="336"/>
      <c r="C95" s="339">
        <v>4040</v>
      </c>
      <c r="D95" s="405" t="s">
        <v>291</v>
      </c>
      <c r="E95" s="311"/>
      <c r="F95" s="311"/>
      <c r="G95" s="337"/>
      <c r="H95" s="386"/>
      <c r="I95" s="365"/>
      <c r="J95" s="366"/>
      <c r="K95" s="341">
        <v>1590</v>
      </c>
      <c r="L95" s="409">
        <v>1590</v>
      </c>
      <c r="M95" s="366">
        <f t="shared" si="2"/>
        <v>100</v>
      </c>
    </row>
    <row r="96" spans="1:13" ht="12.75">
      <c r="A96" s="384"/>
      <c r="B96" s="336"/>
      <c r="C96" s="339">
        <v>4110</v>
      </c>
      <c r="D96" s="405" t="s">
        <v>421</v>
      </c>
      <c r="E96" s="311"/>
      <c r="F96" s="311"/>
      <c r="G96" s="337"/>
      <c r="H96" s="386"/>
      <c r="I96" s="365"/>
      <c r="J96" s="366"/>
      <c r="K96" s="341">
        <v>31760</v>
      </c>
      <c r="L96" s="409">
        <v>29714.16</v>
      </c>
      <c r="M96" s="366">
        <f t="shared" si="2"/>
        <v>93.55843828715365</v>
      </c>
    </row>
    <row r="97" spans="1:13" ht="12.75">
      <c r="A97" s="384"/>
      <c r="B97" s="336"/>
      <c r="C97" s="407">
        <v>4120</v>
      </c>
      <c r="D97" s="405" t="s">
        <v>382</v>
      </c>
      <c r="E97" s="311"/>
      <c r="F97" s="311"/>
      <c r="G97" s="337"/>
      <c r="H97" s="386"/>
      <c r="I97" s="365"/>
      <c r="J97" s="366"/>
      <c r="K97" s="341">
        <v>1030</v>
      </c>
      <c r="L97" s="409">
        <v>750</v>
      </c>
      <c r="M97" s="366">
        <f t="shared" si="2"/>
        <v>72.81553398058253</v>
      </c>
    </row>
    <row r="98" spans="1:13" ht="12.75">
      <c r="A98" s="384"/>
      <c r="B98" s="336"/>
      <c r="C98" s="407">
        <v>4170</v>
      </c>
      <c r="D98" s="405" t="s">
        <v>340</v>
      </c>
      <c r="E98" s="311"/>
      <c r="F98" s="311"/>
      <c r="G98" s="337"/>
      <c r="H98" s="386"/>
      <c r="I98" s="365"/>
      <c r="J98" s="366"/>
      <c r="K98" s="341">
        <v>900</v>
      </c>
      <c r="L98" s="409">
        <v>900</v>
      </c>
      <c r="M98" s="366">
        <f t="shared" si="2"/>
        <v>100</v>
      </c>
    </row>
    <row r="99" spans="1:13" ht="12.75">
      <c r="A99" s="384"/>
      <c r="B99" s="336"/>
      <c r="C99" s="407">
        <v>4210</v>
      </c>
      <c r="D99" s="405" t="s">
        <v>353</v>
      </c>
      <c r="E99" s="311"/>
      <c r="F99" s="311"/>
      <c r="G99" s="337"/>
      <c r="H99" s="386"/>
      <c r="I99" s="365"/>
      <c r="J99" s="366"/>
      <c r="K99" s="341">
        <v>1000</v>
      </c>
      <c r="L99" s="409">
        <v>200</v>
      </c>
      <c r="M99" s="366">
        <f t="shared" si="2"/>
        <v>20</v>
      </c>
    </row>
    <row r="100" spans="1:13" ht="12.75">
      <c r="A100" s="384"/>
      <c r="B100" s="336"/>
      <c r="C100" s="407">
        <v>4300</v>
      </c>
      <c r="D100" s="450" t="s">
        <v>266</v>
      </c>
      <c r="E100" s="451"/>
      <c r="F100" s="451"/>
      <c r="G100" s="452"/>
      <c r="H100" s="386"/>
      <c r="I100" s="365"/>
      <c r="J100" s="366"/>
      <c r="K100" s="341">
        <v>6010</v>
      </c>
      <c r="L100" s="409">
        <v>5000</v>
      </c>
      <c r="M100" s="366">
        <f>L100/K100*100</f>
        <v>83.19467554076539</v>
      </c>
    </row>
    <row r="101" spans="1:13" ht="12.75">
      <c r="A101" s="384"/>
      <c r="B101" s="336"/>
      <c r="C101" s="407">
        <v>4360</v>
      </c>
      <c r="D101" s="466" t="s">
        <v>305</v>
      </c>
      <c r="E101" s="466"/>
      <c r="F101" s="466"/>
      <c r="G101" s="467"/>
      <c r="H101" s="386"/>
      <c r="I101" s="365"/>
      <c r="J101" s="366"/>
      <c r="K101" s="341">
        <v>200</v>
      </c>
      <c r="L101" s="404">
        <v>50</v>
      </c>
      <c r="M101" s="366">
        <f>L101/K101*100</f>
        <v>25</v>
      </c>
    </row>
    <row r="102" spans="1:13" ht="12.75">
      <c r="A102" s="384"/>
      <c r="B102" s="336"/>
      <c r="C102" s="407"/>
      <c r="D102" s="466" t="s">
        <v>256</v>
      </c>
      <c r="E102" s="466"/>
      <c r="F102" s="410"/>
      <c r="G102" s="411"/>
      <c r="H102" s="386"/>
      <c r="I102" s="365"/>
      <c r="J102" s="366"/>
      <c r="K102" s="341"/>
      <c r="L102" s="404"/>
      <c r="M102" s="366"/>
    </row>
    <row r="103" spans="1:13" ht="12.75">
      <c r="A103" s="384"/>
      <c r="B103" s="336"/>
      <c r="C103" s="407">
        <v>4370</v>
      </c>
      <c r="D103" s="405" t="s">
        <v>305</v>
      </c>
      <c r="E103" s="311"/>
      <c r="F103" s="311"/>
      <c r="G103" s="337"/>
      <c r="H103" s="386"/>
      <c r="I103" s="365"/>
      <c r="J103" s="366"/>
      <c r="K103" s="336">
        <v>200</v>
      </c>
      <c r="L103" s="412">
        <v>100</v>
      </c>
      <c r="M103" s="366">
        <f>L103/K103*100</f>
        <v>50</v>
      </c>
    </row>
    <row r="104" spans="1:13" ht="12.75">
      <c r="A104" s="384"/>
      <c r="B104" s="336"/>
      <c r="C104" s="311"/>
      <c r="D104" s="405" t="s">
        <v>252</v>
      </c>
      <c r="E104" s="311"/>
      <c r="F104" s="311"/>
      <c r="G104" s="337"/>
      <c r="H104" s="386"/>
      <c r="I104" s="365"/>
      <c r="J104" s="366"/>
      <c r="K104" s="341"/>
      <c r="L104" s="404"/>
      <c r="M104" s="366"/>
    </row>
    <row r="105" spans="1:13" ht="12.75">
      <c r="A105" s="384"/>
      <c r="B105" s="336"/>
      <c r="C105" s="407">
        <v>4410</v>
      </c>
      <c r="D105" s="405" t="s">
        <v>420</v>
      </c>
      <c r="E105" s="311"/>
      <c r="F105" s="311"/>
      <c r="G105" s="337"/>
      <c r="H105" s="386"/>
      <c r="I105" s="365"/>
      <c r="J105" s="366"/>
      <c r="K105" s="341">
        <v>200</v>
      </c>
      <c r="L105" s="409">
        <v>100</v>
      </c>
      <c r="M105" s="366">
        <f>L105/K105*100</f>
        <v>50</v>
      </c>
    </row>
    <row r="106" spans="1:13" ht="12.75">
      <c r="A106" s="384"/>
      <c r="B106" s="336"/>
      <c r="C106" s="407">
        <v>4440</v>
      </c>
      <c r="D106" s="311" t="s">
        <v>414</v>
      </c>
      <c r="E106" s="311"/>
      <c r="F106" s="311"/>
      <c r="G106" s="337"/>
      <c r="H106" s="386"/>
      <c r="I106" s="365"/>
      <c r="J106" s="366"/>
      <c r="K106" s="341">
        <v>1050</v>
      </c>
      <c r="L106" s="409">
        <v>1050</v>
      </c>
      <c r="M106" s="366">
        <f>L106/K106*100</f>
        <v>100</v>
      </c>
    </row>
    <row r="107" spans="1:13" ht="12.75">
      <c r="A107" s="384"/>
      <c r="B107" s="336"/>
      <c r="C107" s="407">
        <v>4700</v>
      </c>
      <c r="D107" s="405" t="s">
        <v>422</v>
      </c>
      <c r="E107" s="311"/>
      <c r="F107" s="311"/>
      <c r="G107" s="337"/>
      <c r="H107" s="386"/>
      <c r="I107" s="365"/>
      <c r="J107" s="366"/>
      <c r="K107" s="336"/>
      <c r="L107" s="337"/>
      <c r="M107" s="336"/>
    </row>
    <row r="108" spans="1:13" ht="12.75">
      <c r="A108" s="384"/>
      <c r="B108" s="336"/>
      <c r="C108" s="407"/>
      <c r="D108" s="405" t="s">
        <v>253</v>
      </c>
      <c r="E108" s="311"/>
      <c r="F108" s="311"/>
      <c r="G108" s="337"/>
      <c r="H108" s="386"/>
      <c r="I108" s="365"/>
      <c r="J108" s="366"/>
      <c r="K108" s="341">
        <v>600</v>
      </c>
      <c r="L108" s="409">
        <v>350</v>
      </c>
      <c r="M108" s="366">
        <f>L108/K108*100</f>
        <v>58.333333333333336</v>
      </c>
    </row>
    <row r="109" spans="1:13" ht="12.75">
      <c r="A109" s="384"/>
      <c r="B109" s="336"/>
      <c r="C109" s="407">
        <v>4740</v>
      </c>
      <c r="D109" s="405" t="s">
        <v>392</v>
      </c>
      <c r="E109" s="311"/>
      <c r="F109" s="311"/>
      <c r="G109" s="337"/>
      <c r="H109" s="386"/>
      <c r="I109" s="365"/>
      <c r="J109" s="366"/>
      <c r="K109" s="341"/>
      <c r="L109" s="409"/>
      <c r="M109" s="366"/>
    </row>
    <row r="110" spans="1:13" ht="12.75">
      <c r="A110" s="384"/>
      <c r="B110" s="336"/>
      <c r="C110" s="311"/>
      <c r="D110" s="405" t="s">
        <v>254</v>
      </c>
      <c r="E110" s="311"/>
      <c r="F110" s="311"/>
      <c r="G110" s="337"/>
      <c r="H110" s="386"/>
      <c r="I110" s="365"/>
      <c r="J110" s="366"/>
      <c r="K110" s="341">
        <v>200</v>
      </c>
      <c r="L110" s="409">
        <v>50</v>
      </c>
      <c r="M110" s="366">
        <f>L110/K110*100</f>
        <v>25</v>
      </c>
    </row>
    <row r="111" spans="1:13" ht="12.75">
      <c r="A111" s="384"/>
      <c r="B111" s="336"/>
      <c r="C111" s="413">
        <v>4750</v>
      </c>
      <c r="D111" s="450" t="s">
        <v>427</v>
      </c>
      <c r="E111" s="451"/>
      <c r="F111" s="451"/>
      <c r="G111" s="452"/>
      <c r="H111" s="386"/>
      <c r="I111" s="365"/>
      <c r="J111" s="366"/>
      <c r="K111" s="341">
        <v>300</v>
      </c>
      <c r="L111" s="409">
        <v>200</v>
      </c>
      <c r="M111" s="366">
        <f>L111/K111*100</f>
        <v>66.66666666666666</v>
      </c>
    </row>
    <row r="112" spans="1:13" ht="12.75">
      <c r="A112" s="384"/>
      <c r="B112" s="336"/>
      <c r="C112" s="413"/>
      <c r="D112" s="450"/>
      <c r="E112" s="451"/>
      <c r="F112" s="451"/>
      <c r="G112" s="452"/>
      <c r="H112" s="386"/>
      <c r="I112" s="365"/>
      <c r="J112" s="366"/>
      <c r="K112" s="341"/>
      <c r="L112" s="409"/>
      <c r="M112" s="366"/>
    </row>
    <row r="113" spans="1:13" ht="12.75">
      <c r="A113" s="384"/>
      <c r="B113" s="384">
        <v>85213</v>
      </c>
      <c r="C113" s="339" t="s">
        <v>398</v>
      </c>
      <c r="D113" s="311"/>
      <c r="E113" s="311"/>
      <c r="F113" s="311"/>
      <c r="G113" s="337"/>
      <c r="H113" s="386">
        <f>H119</f>
        <v>6729</v>
      </c>
      <c r="I113" s="365">
        <f>I119</f>
        <v>6703.27</v>
      </c>
      <c r="J113" s="366">
        <f>J119</f>
        <v>99.61762520433943</v>
      </c>
      <c r="K113" s="341">
        <f>K120</f>
        <v>6729</v>
      </c>
      <c r="L113" s="409">
        <f>L120</f>
        <v>6703.27</v>
      </c>
      <c r="M113" s="366">
        <f>L113/K113*100</f>
        <v>99.61762520433943</v>
      </c>
    </row>
    <row r="114" spans="1:13" ht="12.75">
      <c r="A114" s="384"/>
      <c r="B114" s="336"/>
      <c r="C114" s="339" t="s">
        <v>449</v>
      </c>
      <c r="D114" s="311"/>
      <c r="E114" s="311"/>
      <c r="F114" s="311"/>
      <c r="G114" s="337"/>
      <c r="H114" s="386"/>
      <c r="I114" s="365"/>
      <c r="J114" s="366"/>
      <c r="K114" s="341"/>
      <c r="L114" s="409"/>
      <c r="M114" s="347"/>
    </row>
    <row r="115" spans="1:13" ht="12.75">
      <c r="A115" s="384"/>
      <c r="B115" s="336"/>
      <c r="C115" s="453" t="s">
        <v>450</v>
      </c>
      <c r="D115" s="451"/>
      <c r="E115" s="451"/>
      <c r="F115" s="451"/>
      <c r="G115" s="427"/>
      <c r="H115" s="386"/>
      <c r="I115" s="365"/>
      <c r="J115" s="366"/>
      <c r="K115" s="341"/>
      <c r="L115" s="409"/>
      <c r="M115" s="347"/>
    </row>
    <row r="116" spans="1:13" ht="12.75">
      <c r="A116" s="384"/>
      <c r="B116" s="336"/>
      <c r="C116" s="339">
        <v>2010</v>
      </c>
      <c r="D116" s="311" t="s">
        <v>406</v>
      </c>
      <c r="E116" s="311"/>
      <c r="F116" s="311"/>
      <c r="G116" s="337"/>
      <c r="H116" s="386"/>
      <c r="I116" s="365"/>
      <c r="J116" s="366"/>
      <c r="K116" s="341"/>
      <c r="L116" s="409"/>
      <c r="M116" s="347"/>
    </row>
    <row r="117" spans="1:13" ht="12.75">
      <c r="A117" s="384"/>
      <c r="B117" s="336"/>
      <c r="C117" s="339"/>
      <c r="D117" s="311" t="s">
        <v>407</v>
      </c>
      <c r="E117" s="311"/>
      <c r="F117" s="311"/>
      <c r="G117" s="337"/>
      <c r="H117" s="386"/>
      <c r="I117" s="365"/>
      <c r="J117" s="366"/>
      <c r="K117" s="341"/>
      <c r="L117" s="409"/>
      <c r="M117" s="347"/>
    </row>
    <row r="118" spans="1:13" ht="12.75">
      <c r="A118" s="384"/>
      <c r="B118" s="336"/>
      <c r="C118" s="339"/>
      <c r="D118" s="311" t="s">
        <v>408</v>
      </c>
      <c r="E118" s="311"/>
      <c r="F118" s="311"/>
      <c r="G118" s="337"/>
      <c r="H118" s="386"/>
      <c r="I118" s="365"/>
      <c r="J118" s="366"/>
      <c r="K118" s="341"/>
      <c r="L118" s="409"/>
      <c r="M118" s="347"/>
    </row>
    <row r="119" spans="1:13" ht="12.75">
      <c r="A119" s="384"/>
      <c r="B119" s="336"/>
      <c r="C119" s="339"/>
      <c r="D119" s="311" t="s">
        <v>409</v>
      </c>
      <c r="E119" s="311"/>
      <c r="F119" s="311"/>
      <c r="G119" s="337"/>
      <c r="H119" s="386">
        <v>6729</v>
      </c>
      <c r="I119" s="365">
        <v>6703.27</v>
      </c>
      <c r="J119" s="366">
        <f>I119/H119*100</f>
        <v>99.61762520433943</v>
      </c>
      <c r="K119" s="341"/>
      <c r="L119" s="409"/>
      <c r="M119" s="347"/>
    </row>
    <row r="120" spans="1:13" ht="12.75">
      <c r="A120" s="384"/>
      <c r="B120" s="336"/>
      <c r="C120" s="339">
        <v>4130</v>
      </c>
      <c r="D120" s="448" t="s">
        <v>399</v>
      </c>
      <c r="E120" s="448"/>
      <c r="F120" s="448"/>
      <c r="G120" s="449"/>
      <c r="H120" s="386"/>
      <c r="I120" s="365"/>
      <c r="J120" s="366"/>
      <c r="K120" s="341">
        <v>6729</v>
      </c>
      <c r="L120" s="409">
        <v>6703.27</v>
      </c>
      <c r="M120" s="366">
        <f>L120/K120*100</f>
        <v>99.61762520433943</v>
      </c>
    </row>
    <row r="121" spans="1:13" ht="12.75">
      <c r="A121" s="384"/>
      <c r="B121" s="336"/>
      <c r="C121" s="339"/>
      <c r="D121" s="311"/>
      <c r="E121" s="311"/>
      <c r="F121" s="311"/>
      <c r="G121" s="337"/>
      <c r="H121" s="386"/>
      <c r="I121" s="365"/>
      <c r="J121" s="366"/>
      <c r="K121" s="341"/>
      <c r="L121" s="409"/>
      <c r="M121" s="366"/>
    </row>
    <row r="122" spans="1:13" ht="12.75">
      <c r="A122" s="384"/>
      <c r="B122" s="384">
        <v>85214</v>
      </c>
      <c r="C122" s="339" t="s">
        <v>64</v>
      </c>
      <c r="D122" s="311"/>
      <c r="E122" s="311"/>
      <c r="F122" s="311"/>
      <c r="G122" s="337"/>
      <c r="H122" s="386">
        <f>H127</f>
        <v>47509</v>
      </c>
      <c r="I122" s="365">
        <f>I127</f>
        <v>47508.8</v>
      </c>
      <c r="J122" s="366">
        <f>I122/H122*100</f>
        <v>99.9995790271317</v>
      </c>
      <c r="K122" s="341">
        <f>K128</f>
        <v>47509</v>
      </c>
      <c r="L122" s="409">
        <f>L128</f>
        <v>47508.8</v>
      </c>
      <c r="M122" s="366">
        <f>L122/K122*100</f>
        <v>99.9995790271317</v>
      </c>
    </row>
    <row r="123" spans="1:13" ht="12.75">
      <c r="A123" s="384"/>
      <c r="B123" s="384"/>
      <c r="C123" s="453" t="s">
        <v>202</v>
      </c>
      <c r="D123" s="451"/>
      <c r="E123" s="451"/>
      <c r="F123" s="451"/>
      <c r="G123" s="452"/>
      <c r="H123" s="386"/>
      <c r="I123" s="365"/>
      <c r="J123" s="366"/>
      <c r="K123" s="341"/>
      <c r="L123" s="409"/>
      <c r="M123" s="366"/>
    </row>
    <row r="124" spans="1:13" ht="12.75">
      <c r="A124" s="384"/>
      <c r="B124" s="336"/>
      <c r="C124" s="339">
        <v>2010</v>
      </c>
      <c r="D124" s="311" t="s">
        <v>406</v>
      </c>
      <c r="E124" s="311"/>
      <c r="F124" s="311"/>
      <c r="G124" s="337"/>
      <c r="H124" s="386"/>
      <c r="I124" s="365"/>
      <c r="J124" s="366"/>
      <c r="K124" s="341"/>
      <c r="L124" s="409"/>
      <c r="M124" s="366"/>
    </row>
    <row r="125" spans="1:13" ht="12.75">
      <c r="A125" s="384"/>
      <c r="B125" s="336"/>
      <c r="C125" s="339"/>
      <c r="D125" s="311" t="s">
        <v>407</v>
      </c>
      <c r="E125" s="311"/>
      <c r="F125" s="311"/>
      <c r="G125" s="337"/>
      <c r="H125" s="386"/>
      <c r="I125" s="365"/>
      <c r="J125" s="366"/>
      <c r="K125" s="341"/>
      <c r="L125" s="409"/>
      <c r="M125" s="366"/>
    </row>
    <row r="126" spans="1:13" ht="12.75">
      <c r="A126" s="384"/>
      <c r="B126" s="336"/>
      <c r="C126" s="339"/>
      <c r="D126" s="311" t="s">
        <v>408</v>
      </c>
      <c r="E126" s="311"/>
      <c r="F126" s="311"/>
      <c r="G126" s="337"/>
      <c r="H126" s="386"/>
      <c r="I126" s="365"/>
      <c r="J126" s="366"/>
      <c r="K126" s="341"/>
      <c r="L126" s="409"/>
      <c r="M126" s="366"/>
    </row>
    <row r="127" spans="1:13" ht="12.75">
      <c r="A127" s="384"/>
      <c r="B127" s="336"/>
      <c r="C127" s="339"/>
      <c r="D127" s="311" t="s">
        <v>409</v>
      </c>
      <c r="E127" s="311"/>
      <c r="F127" s="311"/>
      <c r="G127" s="337"/>
      <c r="H127" s="386">
        <v>47509</v>
      </c>
      <c r="I127" s="365">
        <v>47508.8</v>
      </c>
      <c r="J127" s="366">
        <f>I127/H127*100</f>
        <v>99.9995790271317</v>
      </c>
      <c r="K127" s="341"/>
      <c r="L127" s="409"/>
      <c r="M127" s="366"/>
    </row>
    <row r="128" spans="1:13" ht="12.75">
      <c r="A128" s="384"/>
      <c r="B128" s="336"/>
      <c r="C128" s="339">
        <v>3110</v>
      </c>
      <c r="D128" s="448" t="s">
        <v>335</v>
      </c>
      <c r="E128" s="448"/>
      <c r="F128" s="448"/>
      <c r="G128" s="449"/>
      <c r="H128" s="386"/>
      <c r="I128" s="365"/>
      <c r="J128" s="366"/>
      <c r="K128" s="341">
        <v>47509</v>
      </c>
      <c r="L128" s="409">
        <v>47508.8</v>
      </c>
      <c r="M128" s="366">
        <f>L128/K128*100</f>
        <v>99.9995790271317</v>
      </c>
    </row>
    <row r="129" spans="1:13" ht="12.75">
      <c r="A129" s="384"/>
      <c r="B129" s="336"/>
      <c r="C129" s="339"/>
      <c r="D129" s="311"/>
      <c r="E129" s="311"/>
      <c r="F129" s="311"/>
      <c r="G129" s="337"/>
      <c r="H129" s="386"/>
      <c r="I129" s="365"/>
      <c r="J129" s="366"/>
      <c r="K129" s="341"/>
      <c r="L129" s="409"/>
      <c r="M129" s="366"/>
    </row>
    <row r="130" spans="1:13" ht="12.75">
      <c r="A130" s="384"/>
      <c r="B130" s="384">
        <v>85228</v>
      </c>
      <c r="C130" s="339" t="s">
        <v>121</v>
      </c>
      <c r="D130" s="311"/>
      <c r="E130" s="311"/>
      <c r="F130" s="311"/>
      <c r="G130" s="311"/>
      <c r="H130" s="386">
        <f>H134</f>
        <v>5000</v>
      </c>
      <c r="I130" s="365">
        <f>I134</f>
        <v>5000</v>
      </c>
      <c r="J130" s="366">
        <f>I130/H130*100</f>
        <v>100</v>
      </c>
      <c r="K130" s="341">
        <f>K135</f>
        <v>5000</v>
      </c>
      <c r="L130" s="409">
        <f>L135</f>
        <v>5000</v>
      </c>
      <c r="M130" s="366">
        <f>L130/K130*100</f>
        <v>100</v>
      </c>
    </row>
    <row r="131" spans="1:13" ht="12.75">
      <c r="A131" s="384"/>
      <c r="B131" s="384"/>
      <c r="C131" s="339">
        <v>2010</v>
      </c>
      <c r="D131" s="448" t="s">
        <v>406</v>
      </c>
      <c r="E131" s="448"/>
      <c r="F131" s="448"/>
      <c r="G131" s="449"/>
      <c r="H131" s="386"/>
      <c r="I131" s="365"/>
      <c r="J131" s="366"/>
      <c r="K131" s="341"/>
      <c r="L131" s="409"/>
      <c r="M131" s="366"/>
    </row>
    <row r="132" spans="1:13" ht="12.75">
      <c r="A132" s="384"/>
      <c r="B132" s="336"/>
      <c r="C132" s="339"/>
      <c r="D132" s="311" t="s">
        <v>407</v>
      </c>
      <c r="E132" s="311"/>
      <c r="F132" s="311"/>
      <c r="G132" s="337"/>
      <c r="H132" s="386"/>
      <c r="I132" s="365"/>
      <c r="J132" s="366"/>
      <c r="K132" s="341"/>
      <c r="L132" s="409"/>
      <c r="M132" s="366"/>
    </row>
    <row r="133" spans="1:13" ht="12.75">
      <c r="A133" s="384"/>
      <c r="B133" s="336"/>
      <c r="C133" s="339"/>
      <c r="D133" s="311" t="s">
        <v>408</v>
      </c>
      <c r="E133" s="311"/>
      <c r="F133" s="311"/>
      <c r="G133" s="337"/>
      <c r="H133" s="386"/>
      <c r="I133" s="365"/>
      <c r="J133" s="366"/>
      <c r="K133" s="341"/>
      <c r="L133" s="409"/>
      <c r="M133" s="366"/>
    </row>
    <row r="134" spans="1:13" ht="12.75">
      <c r="A134" s="384"/>
      <c r="B134" s="336"/>
      <c r="C134" s="339"/>
      <c r="D134" s="311" t="s">
        <v>409</v>
      </c>
      <c r="E134" s="311"/>
      <c r="F134" s="311"/>
      <c r="G134" s="337"/>
      <c r="H134" s="386">
        <v>5000</v>
      </c>
      <c r="I134" s="365">
        <v>5000</v>
      </c>
      <c r="J134" s="366">
        <f>I134/H134*100</f>
        <v>100</v>
      </c>
      <c r="K134" s="341"/>
      <c r="L134" s="409"/>
      <c r="M134" s="366"/>
    </row>
    <row r="135" spans="1:13" ht="12.75">
      <c r="A135" s="384"/>
      <c r="B135" s="336"/>
      <c r="C135" s="339">
        <v>4300</v>
      </c>
      <c r="D135" s="447" t="s">
        <v>266</v>
      </c>
      <c r="E135" s="448"/>
      <c r="F135" s="448"/>
      <c r="G135" s="449"/>
      <c r="H135" s="386"/>
      <c r="I135" s="365"/>
      <c r="J135" s="366"/>
      <c r="K135" s="341">
        <v>5000</v>
      </c>
      <c r="L135" s="409">
        <v>5000</v>
      </c>
      <c r="M135" s="366">
        <f>L135/K135*100</f>
        <v>100</v>
      </c>
    </row>
    <row r="136" spans="1:13" ht="12.75">
      <c r="A136" s="384"/>
      <c r="B136" s="336"/>
      <c r="C136" s="339"/>
      <c r="D136" s="311"/>
      <c r="E136" s="311"/>
      <c r="F136" s="311"/>
      <c r="G136" s="337"/>
      <c r="H136" s="386"/>
      <c r="I136" s="365"/>
      <c r="J136" s="366"/>
      <c r="K136" s="341"/>
      <c r="L136" s="409"/>
      <c r="M136" s="366"/>
    </row>
    <row r="137" spans="1:13" ht="12.75">
      <c r="A137" s="316"/>
      <c r="B137" s="319"/>
      <c r="C137" s="318"/>
      <c r="D137" s="319" t="s">
        <v>108</v>
      </c>
      <c r="E137" s="319"/>
      <c r="F137" s="319"/>
      <c r="G137" s="320"/>
      <c r="H137" s="414">
        <f>H15+H26+H47+H84</f>
        <v>2237883</v>
      </c>
      <c r="I137" s="415">
        <f>I15+I26+I47+I84</f>
        <v>2162433.16</v>
      </c>
      <c r="J137" s="416">
        <f>I137/H137*100</f>
        <v>96.62851721917545</v>
      </c>
      <c r="K137" s="417">
        <f>K84+K47+K26+K15</f>
        <v>2237883</v>
      </c>
      <c r="L137" s="418">
        <f>L84+L47+L26+L15</f>
        <v>2162433.16</v>
      </c>
      <c r="M137" s="416">
        <f>L137/K137*100</f>
        <v>96.62851721917545</v>
      </c>
    </row>
  </sheetData>
  <mergeCells count="20">
    <mergeCell ref="D66:G66"/>
    <mergeCell ref="D100:G100"/>
    <mergeCell ref="D111:G111"/>
    <mergeCell ref="D101:G101"/>
    <mergeCell ref="D102:E102"/>
    <mergeCell ref="C8:K8"/>
    <mergeCell ref="H11:J11"/>
    <mergeCell ref="K11:M11"/>
    <mergeCell ref="C11:D11"/>
    <mergeCell ref="D77:G77"/>
    <mergeCell ref="D82:G82"/>
    <mergeCell ref="C86:G86"/>
    <mergeCell ref="C88:G88"/>
    <mergeCell ref="D135:G135"/>
    <mergeCell ref="D112:G112"/>
    <mergeCell ref="C115:G115"/>
    <mergeCell ref="D120:G120"/>
    <mergeCell ref="C123:G123"/>
    <mergeCell ref="D128:G128"/>
    <mergeCell ref="D131:G1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OSIELSKO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Mikolajczyk</dc:creator>
  <cp:keywords/>
  <dc:description/>
  <cp:lastModifiedBy>Mikolajczyk</cp:lastModifiedBy>
  <cp:lastPrinted>2009-03-17T10:44:26Z</cp:lastPrinted>
  <dcterms:created xsi:type="dcterms:W3CDTF">2000-10-04T14:06:56Z</dcterms:created>
  <dcterms:modified xsi:type="dcterms:W3CDTF">2010-03-17T09:52:37Z</dcterms:modified>
  <cp:category/>
  <cp:version/>
  <cp:contentType/>
  <cp:contentStatus/>
</cp:coreProperties>
</file>